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349\Documents\Nova Northstar\Battelle\SV project wrapups\"/>
    </mc:Choice>
  </mc:AlternateContent>
  <xr:revisionPtr revIDLastSave="0" documentId="8_{36C3F968-CCD0-4D51-9BEB-90FE7A93DBE2}" xr6:coauthVersionLast="45" xr6:coauthVersionMax="45" xr10:uidLastSave="{00000000-0000-0000-0000-000000000000}"/>
  <bookViews>
    <workbookView xWindow="-108" yWindow="-108" windowWidth="23256" windowHeight="12576" xr2:uid="{74A7D2F1-5369-43BB-B635-15662D13137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2" l="1"/>
  <c r="I37" i="2"/>
  <c r="G37" i="2"/>
  <c r="I30" i="2"/>
  <c r="I29" i="2"/>
  <c r="G29" i="2"/>
  <c r="I21" i="2"/>
  <c r="I20" i="2"/>
  <c r="G20" i="2"/>
  <c r="I12" i="2"/>
  <c r="I11" i="2"/>
  <c r="G11" i="2"/>
  <c r="I33" i="2" l="1"/>
  <c r="I34" i="2"/>
  <c r="I35" i="2"/>
  <c r="I36" i="2"/>
  <c r="I32" i="2"/>
  <c r="I28" i="2"/>
  <c r="I27" i="2"/>
  <c r="I24" i="2"/>
  <c r="I25" i="2"/>
  <c r="I26" i="2"/>
  <c r="I23" i="2"/>
  <c r="I19" i="2"/>
  <c r="I18" i="2"/>
  <c r="I15" i="2"/>
  <c r="I16" i="2"/>
  <c r="I17" i="2"/>
  <c r="I14" i="2"/>
  <c r="I10" i="2"/>
  <c r="I9" i="2"/>
  <c r="I6" i="2"/>
  <c r="I7" i="2"/>
  <c r="I8" i="2"/>
  <c r="I5" i="2"/>
  <c r="G33" i="2"/>
  <c r="G34" i="2"/>
  <c r="G35" i="2"/>
  <c r="G36" i="2"/>
  <c r="G32" i="2"/>
  <c r="G24" i="2"/>
  <c r="G25" i="2"/>
  <c r="G26" i="2"/>
  <c r="G27" i="2"/>
  <c r="G23" i="2"/>
  <c r="G15" i="2"/>
  <c r="G16" i="2"/>
  <c r="G17" i="2"/>
  <c r="G18" i="2"/>
  <c r="G14" i="2"/>
  <c r="G6" i="2"/>
  <c r="G7" i="2"/>
  <c r="G8" i="2"/>
  <c r="G9" i="2"/>
  <c r="G5" i="2"/>
</calcChain>
</file>

<file path=xl/sharedStrings.xml><?xml version="1.0" encoding="utf-8"?>
<sst xmlns="http://schemas.openxmlformats.org/spreadsheetml/2006/main" count="144" uniqueCount="80">
  <si>
    <t>High Consequence Case Characteristics</t>
  </si>
  <si>
    <t>Intermediate Consequence Case Characteristics</t>
  </si>
  <si>
    <t>Low Consequence Case Characteristics</t>
  </si>
  <si>
    <t>AOF (MMcfd) at MOP (used MOP of 2000)</t>
  </si>
  <si>
    <t>100+ (use 300)</t>
  </si>
  <si>
    <t>25-99 (use 60)</t>
  </si>
  <si>
    <t>30 or less (use 10)</t>
  </si>
  <si>
    <t>&lt;1 (use 1)</t>
  </si>
  <si>
    <t>153-198' (api 581) or 153-310' CFER</t>
  </si>
  <si>
    <t>73-89' (api 581) or 153-310' CFER</t>
  </si>
  <si>
    <t>32-36' (api 581) or 153-310' CFER</t>
  </si>
  <si>
    <t>&lt;10'</t>
  </si>
  <si>
    <t>safety factor</t>
  </si>
  <si>
    <t>2.5 (2.5*198=485)</t>
  </si>
  <si>
    <t>2.2 (2.2*89=196)</t>
  </si>
  <si>
    <t>2 (2*36 = 72)</t>
  </si>
  <si>
    <t>2 (2*10=20)</t>
  </si>
  <si>
    <t>Use JITF COFI  Tier</t>
  </si>
  <si>
    <t>Nearby Population Density people/sq mi</t>
  </si>
  <si>
    <t>Avg Pop inside radius of concern</t>
  </si>
  <si>
    <t>30-day flow volume (MMcf)</t>
  </si>
  <si>
    <t>over 1000 (use 3000)</t>
  </si>
  <si>
    <t>301-1000 or less (use 600)</t>
  </si>
  <si>
    <t>300 or less (use 90)</t>
  </si>
  <si>
    <t>volume index</t>
  </si>
  <si>
    <t>9-mile radius population density</t>
  </si>
  <si>
    <t>population index</t>
  </si>
  <si>
    <t>Total Consequences Est</t>
  </si>
  <si>
    <t>Safety - surface fire</t>
  </si>
  <si>
    <t>Environmental - Surface Fire</t>
  </si>
  <si>
    <t>Financial - Surface Fire</t>
  </si>
  <si>
    <t>Estimate - Surface Fire Cons</t>
  </si>
  <si>
    <t>Safety Subsurf/Extend Surf</t>
  </si>
  <si>
    <t>Enviro - Subsurf/Ext Surf</t>
  </si>
  <si>
    <t>Financial - Subsurf/Ext Surf</t>
  </si>
  <si>
    <t>Estimate - Subsurf/Ext Surf</t>
  </si>
  <si>
    <t>High population - low rate, big volume Consequence Case Characteristics</t>
  </si>
  <si>
    <t>Intermediate population - low rate, big volume Consequence Case Characteristics</t>
  </si>
  <si>
    <t>moderately low population -high rate high volume Consequence Case Characteristics</t>
  </si>
  <si>
    <t>very low population - high rate high volume consequence case</t>
  </si>
  <si>
    <t>use 300</t>
  </si>
  <si>
    <t>92-115' (api 581) or 225-450' CFER</t>
  </si>
  <si>
    <t>2.5 (2.5*115 = 288); 2.5*225=563</t>
  </si>
  <si>
    <t>use 2400</t>
  </si>
  <si>
    <t>Battelle-Sandia SSSV Study - Twelve Consequence Environments - Spanning 5 Orders of Magnitude</t>
  </si>
  <si>
    <t>Very low consequence case</t>
  </si>
  <si>
    <t xml:space="preserve">Applicable Critical Heat Radius (feet) </t>
  </si>
  <si>
    <t>Workover Loss of Control (LOC) - COFI Estimates</t>
  </si>
  <si>
    <t>annualized estimated average mid-point value of workover LOFI x COFI - for net workover increase only</t>
  </si>
  <si>
    <t>annualized estimated average mid-point value of workover LOFI x COFI - assuming all workovers are more complex and increase risk</t>
  </si>
  <si>
    <t>additional annualized worker safety and environmental risk attending to workovers, max case</t>
  </si>
  <si>
    <t>Installation Type</t>
  </si>
  <si>
    <t>COFI intersection</t>
  </si>
  <si>
    <t>Approximate Zone A-B Dividing Line Location on AAEV Risk Reduction Plots</t>
  </si>
  <si>
    <t>Approximate LOFI</t>
  </si>
  <si>
    <t>with workover, deliverability impairment, and human factors adjustments to net risk change</t>
  </si>
  <si>
    <t>with ONLY workover adjustment to net risk change (no inclusion of deliverability impairment or human factors)</t>
  </si>
  <si>
    <t>Approximate Shift (orders of magnitude)</t>
  </si>
  <si>
    <t>Shallow-set SV</t>
  </si>
  <si>
    <t>Deep-set SV</t>
  </si>
  <si>
    <t>TSV-ASV shallow</t>
  </si>
  <si>
    <t>TSV-ASV deep</t>
  </si>
  <si>
    <t>TP + SSSV</t>
  </si>
  <si>
    <t>$1 Billion</t>
  </si>
  <si>
    <t>$100 Million</t>
  </si>
  <si>
    <t>$10 Million</t>
  </si>
  <si>
    <t>$1 Million</t>
  </si>
  <si>
    <t>.0022-.0015</t>
  </si>
  <si>
    <t>.02 - .008</t>
  </si>
  <si>
    <t>.06-.055</t>
  </si>
  <si>
    <t>intersect value wo HF+deliv</t>
  </si>
  <si>
    <t>intersect value w HF+deliv</t>
  </si>
  <si>
    <t>TP only</t>
  </si>
  <si>
    <t>.023 - .009</t>
  </si>
  <si>
    <t>.09 - .07</t>
  </si>
  <si>
    <t>.5 -.55</t>
  </si>
  <si>
    <t>hi regional-mod local population, strong flow and volume consequence case</t>
  </si>
  <si>
    <t xml:space="preserve"> hi regional-lo local population strong flow and volume consequence case</t>
  </si>
  <si>
    <t>Intermediate regional population - mod local population  strong flow and volume consequence case characteristics</t>
  </si>
  <si>
    <t>Intermediate regional population - low local population strong flow and volume consequence case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</si>
</sst>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164" fontId="2" fillId="2" borderId="0" xfId="0" applyNumberFormat="1" applyFont="1" applyFill="1"/>
    <xf numFmtId="164" fontId="0" fillId="0" borderId="1" xfId="0" applyNumberFormat="1" applyBorder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right" wrapText="1"/>
    </xf>
    <xf numFmtId="164" fontId="2" fillId="2" borderId="0" xfId="0" applyNumberFormat="1" applyFont="1" applyFill="1" applyAlignment="1">
      <alignment wrapText="1"/>
    </xf>
    <xf numFmtId="164" fontId="0" fillId="0" borderId="0" xfId="0" applyNumberFormat="1" applyAlignment="1">
      <alignment wrapText="1"/>
    </xf>
    <xf numFmtId="16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wrapText="1"/>
    </xf>
    <xf numFmtId="0" fontId="2" fillId="2" borderId="0" xfId="0" applyFont="1" applyFill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84B6-CE7F-4AC1-A9FA-43D3C22D004E}">
  <dimension ref="A1:O34"/>
  <sheetViews>
    <sheetView tabSelected="1" zoomScale="75" zoomScaleNormal="75" workbookViewId="0">
      <selection activeCell="N4" sqref="N4"/>
    </sheetView>
  </sheetViews>
  <sheetFormatPr defaultRowHeight="14.4" x14ac:dyDescent="0.3"/>
  <cols>
    <col min="1" max="1" width="24.33203125" style="2" customWidth="1"/>
    <col min="2" max="13" width="18.77734375" customWidth="1"/>
    <col min="14" max="15" width="20.77734375" customWidth="1"/>
    <col min="16" max="17" width="37.44140625" customWidth="1"/>
  </cols>
  <sheetData>
    <row r="1" spans="1:15" ht="18" x14ac:dyDescent="0.35">
      <c r="A1" s="17" t="s">
        <v>44</v>
      </c>
    </row>
    <row r="3" spans="1:15" ht="118.2" customHeight="1" x14ac:dyDescent="0.3">
      <c r="B3" s="3" t="s">
        <v>0</v>
      </c>
      <c r="C3" s="3" t="s">
        <v>1</v>
      </c>
      <c r="D3" s="3" t="s">
        <v>2</v>
      </c>
      <c r="E3" s="3" t="s">
        <v>45</v>
      </c>
      <c r="F3" s="3" t="s">
        <v>36</v>
      </c>
      <c r="G3" s="3" t="s">
        <v>37</v>
      </c>
      <c r="H3" s="3" t="s">
        <v>38</v>
      </c>
      <c r="I3" s="3" t="s">
        <v>39</v>
      </c>
      <c r="J3" s="26" t="s">
        <v>76</v>
      </c>
      <c r="K3" s="26" t="s">
        <v>77</v>
      </c>
      <c r="L3" s="26" t="s">
        <v>78</v>
      </c>
      <c r="M3" s="26" t="s">
        <v>79</v>
      </c>
      <c r="N3" s="2"/>
      <c r="O3" s="2"/>
    </row>
    <row r="4" spans="1:15" ht="28.8" x14ac:dyDescent="0.3">
      <c r="A4" s="2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4" t="s">
        <v>6</v>
      </c>
      <c r="G4" s="4" t="s">
        <v>6</v>
      </c>
      <c r="H4" s="4" t="s">
        <v>4</v>
      </c>
      <c r="I4" s="4" t="s">
        <v>4</v>
      </c>
      <c r="J4" s="4">
        <v>100</v>
      </c>
      <c r="K4" s="4">
        <v>100</v>
      </c>
      <c r="L4" s="4">
        <v>100</v>
      </c>
      <c r="M4" s="4">
        <v>100</v>
      </c>
      <c r="N4" s="2"/>
      <c r="O4" s="2"/>
    </row>
    <row r="5" spans="1:15" s="2" customFormat="1" ht="28.8" x14ac:dyDescent="0.3">
      <c r="A5" s="2" t="s">
        <v>46</v>
      </c>
      <c r="B5" s="9" t="s">
        <v>8</v>
      </c>
      <c r="C5" s="9" t="s">
        <v>9</v>
      </c>
      <c r="D5" s="9" t="s">
        <v>10</v>
      </c>
      <c r="E5" s="9" t="s">
        <v>11</v>
      </c>
      <c r="F5" s="9" t="s">
        <v>10</v>
      </c>
      <c r="G5" s="9" t="s">
        <v>10</v>
      </c>
      <c r="H5" s="9" t="s">
        <v>8</v>
      </c>
      <c r="I5" s="9" t="s">
        <v>8</v>
      </c>
      <c r="J5" s="9" t="s">
        <v>41</v>
      </c>
      <c r="K5" s="9" t="s">
        <v>41</v>
      </c>
      <c r="L5" s="9" t="s">
        <v>41</v>
      </c>
      <c r="M5" s="9" t="s">
        <v>41</v>
      </c>
    </row>
    <row r="6" spans="1:15" x14ac:dyDescent="0.3">
      <c r="A6" s="2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4" t="s">
        <v>15</v>
      </c>
      <c r="G6" s="4" t="s">
        <v>15</v>
      </c>
      <c r="H6" s="4" t="s">
        <v>13</v>
      </c>
      <c r="I6" s="4" t="s">
        <v>13</v>
      </c>
      <c r="J6" s="4" t="s">
        <v>42</v>
      </c>
      <c r="K6" s="4" t="s">
        <v>42</v>
      </c>
      <c r="L6" s="4" t="s">
        <v>42</v>
      </c>
      <c r="M6" s="4" t="s">
        <v>42</v>
      </c>
      <c r="N6" s="2"/>
      <c r="O6" s="2"/>
    </row>
    <row r="7" spans="1:15" x14ac:dyDescent="0.3">
      <c r="A7" s="2" t="s">
        <v>17</v>
      </c>
      <c r="B7" s="2">
        <v>660</v>
      </c>
      <c r="C7" s="2">
        <v>330</v>
      </c>
      <c r="D7" s="2">
        <v>165</v>
      </c>
      <c r="E7" s="2">
        <v>165</v>
      </c>
      <c r="F7">
        <v>165</v>
      </c>
      <c r="G7">
        <v>165</v>
      </c>
      <c r="H7">
        <v>660</v>
      </c>
      <c r="I7">
        <v>660</v>
      </c>
      <c r="J7">
        <v>660</v>
      </c>
      <c r="K7">
        <v>660</v>
      </c>
      <c r="L7">
        <v>660</v>
      </c>
      <c r="M7">
        <v>660</v>
      </c>
      <c r="N7" s="2"/>
      <c r="O7" s="2"/>
    </row>
    <row r="8" spans="1:15" ht="28.8" x14ac:dyDescent="0.3">
      <c r="A8" s="2" t="s">
        <v>18</v>
      </c>
      <c r="B8" s="2">
        <v>1100</v>
      </c>
      <c r="C8" s="2">
        <v>99</v>
      </c>
      <c r="D8" s="2">
        <v>9</v>
      </c>
      <c r="E8" s="2">
        <v>1</v>
      </c>
      <c r="F8">
        <v>1100</v>
      </c>
      <c r="G8">
        <v>99</v>
      </c>
      <c r="H8">
        <v>9</v>
      </c>
      <c r="I8">
        <v>1</v>
      </c>
      <c r="J8">
        <v>99</v>
      </c>
      <c r="K8">
        <v>1</v>
      </c>
      <c r="L8">
        <v>99</v>
      </c>
      <c r="M8">
        <v>1</v>
      </c>
      <c r="N8" s="2"/>
      <c r="O8" s="2"/>
    </row>
    <row r="9" spans="1:15" ht="28.8" x14ac:dyDescent="0.3">
      <c r="A9" s="2" t="s">
        <v>19</v>
      </c>
      <c r="B9" s="2">
        <v>54</v>
      </c>
      <c r="C9" s="2">
        <v>1</v>
      </c>
      <c r="D9" s="2">
        <v>0.03</v>
      </c>
      <c r="E9" s="2">
        <v>2E-3</v>
      </c>
      <c r="F9">
        <v>3</v>
      </c>
      <c r="G9">
        <v>1</v>
      </c>
      <c r="H9">
        <v>1</v>
      </c>
      <c r="I9">
        <v>2E-3</v>
      </c>
      <c r="J9">
        <v>5</v>
      </c>
      <c r="K9">
        <v>2E-3</v>
      </c>
      <c r="L9">
        <v>5</v>
      </c>
      <c r="M9">
        <v>2E-3</v>
      </c>
      <c r="N9" s="2"/>
      <c r="O9" s="2"/>
    </row>
    <row r="10" spans="1:15" ht="28.8" x14ac:dyDescent="0.3">
      <c r="A10" s="2" t="s">
        <v>20</v>
      </c>
      <c r="B10" s="9" t="s">
        <v>21</v>
      </c>
      <c r="C10" s="9" t="s">
        <v>22</v>
      </c>
      <c r="D10" s="9" t="s">
        <v>23</v>
      </c>
      <c r="E10" s="9">
        <v>9</v>
      </c>
      <c r="F10" s="4" t="s">
        <v>40</v>
      </c>
      <c r="G10" s="4" t="s">
        <v>40</v>
      </c>
      <c r="H10" s="4" t="s">
        <v>21</v>
      </c>
      <c r="I10" s="4" t="s">
        <v>21</v>
      </c>
      <c r="J10" s="4" t="s">
        <v>43</v>
      </c>
      <c r="K10" s="4" t="s">
        <v>43</v>
      </c>
      <c r="L10" s="4" t="s">
        <v>43</v>
      </c>
      <c r="M10" s="4" t="s">
        <v>43</v>
      </c>
      <c r="N10" s="2"/>
      <c r="O10" s="2"/>
    </row>
    <row r="11" spans="1:15" x14ac:dyDescent="0.3">
      <c r="A11" s="2" t="s">
        <v>24</v>
      </c>
      <c r="B11" s="2">
        <v>5</v>
      </c>
      <c r="C11" s="2">
        <v>4</v>
      </c>
      <c r="D11" s="2">
        <v>3</v>
      </c>
      <c r="E11" s="2">
        <v>2</v>
      </c>
      <c r="F11">
        <v>4</v>
      </c>
      <c r="G11">
        <v>4</v>
      </c>
      <c r="H11">
        <v>5</v>
      </c>
      <c r="I11">
        <v>5</v>
      </c>
      <c r="J11">
        <v>5</v>
      </c>
      <c r="K11">
        <v>5</v>
      </c>
      <c r="L11">
        <v>5</v>
      </c>
      <c r="M11">
        <v>5</v>
      </c>
      <c r="N11" s="2"/>
      <c r="O11" s="2"/>
    </row>
    <row r="12" spans="1:15" ht="28.2" customHeight="1" x14ac:dyDescent="0.3">
      <c r="A12" s="2" t="s">
        <v>25</v>
      </c>
      <c r="B12" s="2">
        <v>1100</v>
      </c>
      <c r="C12" s="2">
        <v>99</v>
      </c>
      <c r="D12" s="2">
        <v>9</v>
      </c>
      <c r="E12" s="2">
        <v>0.9</v>
      </c>
      <c r="F12">
        <v>1100</v>
      </c>
      <c r="G12">
        <v>99</v>
      </c>
      <c r="H12">
        <v>9</v>
      </c>
      <c r="I12">
        <v>0.9</v>
      </c>
      <c r="J12">
        <v>120</v>
      </c>
      <c r="K12">
        <v>120</v>
      </c>
      <c r="L12">
        <v>99</v>
      </c>
      <c r="M12">
        <v>99</v>
      </c>
      <c r="N12" s="2"/>
      <c r="O12" s="2"/>
    </row>
    <row r="13" spans="1:15" x14ac:dyDescent="0.3">
      <c r="A13" s="2" t="s">
        <v>26</v>
      </c>
      <c r="B13" s="2">
        <v>5449</v>
      </c>
      <c r="C13" s="2">
        <v>54.5</v>
      </c>
      <c r="D13" s="2">
        <v>5.4</v>
      </c>
      <c r="E13" s="2">
        <v>0.5</v>
      </c>
      <c r="F13">
        <v>5449</v>
      </c>
      <c r="G13">
        <v>54.5</v>
      </c>
      <c r="H13">
        <v>5.4</v>
      </c>
      <c r="I13">
        <v>0.5</v>
      </c>
      <c r="J13">
        <v>544.9</v>
      </c>
      <c r="K13">
        <v>544.9</v>
      </c>
      <c r="L13">
        <v>54.9</v>
      </c>
      <c r="M13">
        <v>54.9</v>
      </c>
      <c r="N13" s="2"/>
      <c r="O13" s="2"/>
    </row>
    <row r="14" spans="1:15" x14ac:dyDescent="0.3">
      <c r="B14" s="2"/>
      <c r="C14" s="2"/>
      <c r="D14" s="2"/>
      <c r="E14" s="2"/>
      <c r="N14" s="2"/>
      <c r="O14" s="2"/>
    </row>
    <row r="15" spans="1:15" x14ac:dyDescent="0.3">
      <c r="A15" s="14" t="s">
        <v>27</v>
      </c>
      <c r="B15" s="10">
        <v>1954711323.0312002</v>
      </c>
      <c r="C15" s="10">
        <v>54352517.295680001</v>
      </c>
      <c r="D15" s="10">
        <v>4964519.1293120002</v>
      </c>
      <c r="E15" s="10">
        <v>784821.68576000002</v>
      </c>
      <c r="F15" s="5">
        <v>1188331148.4249601</v>
      </c>
      <c r="G15" s="5">
        <v>47267387.295680001</v>
      </c>
      <c r="H15" s="5">
        <v>143642850.21551999</v>
      </c>
      <c r="I15" s="5">
        <v>54657799.464400001</v>
      </c>
      <c r="J15" s="5">
        <v>373530042</v>
      </c>
      <c r="K15" s="5">
        <v>341217972</v>
      </c>
      <c r="L15" s="5">
        <v>184141112</v>
      </c>
      <c r="M15" s="5">
        <v>151829042</v>
      </c>
      <c r="N15" s="2"/>
      <c r="O15" s="2"/>
    </row>
    <row r="16" spans="1:15" x14ac:dyDescent="0.3">
      <c r="B16" s="2"/>
      <c r="C16" s="2"/>
      <c r="D16" s="2"/>
      <c r="E16" s="11"/>
      <c r="I16" s="1"/>
      <c r="M16" s="1"/>
      <c r="N16" s="2"/>
      <c r="O16" s="2"/>
    </row>
    <row r="17" spans="1:15" x14ac:dyDescent="0.3">
      <c r="A17" s="2" t="s">
        <v>28</v>
      </c>
      <c r="B17" s="11">
        <v>349110000</v>
      </c>
      <c r="C17" s="11">
        <v>6465000</v>
      </c>
      <c r="D17" s="11">
        <v>193949.99999999997</v>
      </c>
      <c r="E17" s="11">
        <v>12930</v>
      </c>
      <c r="F17" s="1">
        <v>19395000</v>
      </c>
      <c r="G17" s="1">
        <v>6465000</v>
      </c>
      <c r="H17" s="1">
        <v>6465000</v>
      </c>
      <c r="I17" s="1">
        <v>12930</v>
      </c>
      <c r="J17" s="1">
        <v>32325000.000000004</v>
      </c>
      <c r="K17" s="1">
        <v>12930</v>
      </c>
      <c r="L17" s="1">
        <v>32325000.000000004</v>
      </c>
      <c r="M17" s="1">
        <v>12930</v>
      </c>
      <c r="N17" s="2"/>
      <c r="O17" s="2"/>
    </row>
    <row r="18" spans="1:15" x14ac:dyDescent="0.3">
      <c r="A18" s="2" t="s">
        <v>29</v>
      </c>
      <c r="B18" s="11">
        <v>6360650</v>
      </c>
      <c r="C18" s="11">
        <v>322130</v>
      </c>
      <c r="D18" s="11">
        <v>45819.5</v>
      </c>
      <c r="E18" s="11">
        <v>4581.9500000000007</v>
      </c>
      <c r="F18" s="1">
        <v>636065</v>
      </c>
      <c r="G18" s="1">
        <v>186065</v>
      </c>
      <c r="H18" s="1">
        <v>6360650</v>
      </c>
      <c r="I18" s="1">
        <v>1860650</v>
      </c>
      <c r="J18" s="1">
        <v>6088520</v>
      </c>
      <c r="K18" s="1">
        <v>6088520</v>
      </c>
      <c r="L18" s="1">
        <v>6088520</v>
      </c>
      <c r="M18" s="1">
        <v>6088520</v>
      </c>
      <c r="N18" s="2"/>
      <c r="O18" s="2"/>
    </row>
    <row r="19" spans="1:15" x14ac:dyDescent="0.3">
      <c r="A19" s="15" t="s">
        <v>30</v>
      </c>
      <c r="B19" s="12">
        <v>164100000</v>
      </c>
      <c r="C19" s="12">
        <v>18020000</v>
      </c>
      <c r="D19" s="12">
        <v>1943000</v>
      </c>
      <c r="E19" s="12">
        <v>355800</v>
      </c>
      <c r="F19" s="6">
        <v>78610000</v>
      </c>
      <c r="G19" s="6">
        <v>14760000</v>
      </c>
      <c r="H19" s="6">
        <v>57115000</v>
      </c>
      <c r="I19" s="6">
        <v>25105000</v>
      </c>
      <c r="J19" s="6">
        <v>96630000</v>
      </c>
      <c r="K19" s="6">
        <v>96630000</v>
      </c>
      <c r="L19" s="6">
        <v>57630000</v>
      </c>
      <c r="M19" s="6">
        <v>57630000</v>
      </c>
      <c r="N19" s="2"/>
      <c r="O19" s="2"/>
    </row>
    <row r="20" spans="1:15" x14ac:dyDescent="0.3">
      <c r="A20" s="16" t="s">
        <v>31</v>
      </c>
      <c r="B20" s="13">
        <v>519570650</v>
      </c>
      <c r="C20" s="13">
        <v>24807130</v>
      </c>
      <c r="D20" s="13">
        <v>2182769.5</v>
      </c>
      <c r="E20" s="13">
        <v>373311.95</v>
      </c>
      <c r="F20" s="8">
        <v>98641065</v>
      </c>
      <c r="G20" s="8">
        <v>21411065</v>
      </c>
      <c r="H20" s="8">
        <v>69940650</v>
      </c>
      <c r="I20" s="8">
        <v>26978580</v>
      </c>
      <c r="J20" s="8">
        <v>135043520</v>
      </c>
      <c r="K20" s="8">
        <v>102731450</v>
      </c>
      <c r="L20" s="8">
        <v>96043520</v>
      </c>
      <c r="M20" s="8">
        <v>63731450</v>
      </c>
      <c r="N20" s="2"/>
      <c r="O20" s="2"/>
    </row>
    <row r="21" spans="1:15" x14ac:dyDescent="0.3">
      <c r="B21" s="11"/>
      <c r="C21" s="11"/>
      <c r="D21" s="11"/>
      <c r="E21" s="11"/>
      <c r="F21" s="1"/>
      <c r="G21" s="1"/>
      <c r="H21" s="1"/>
      <c r="I21" s="1"/>
      <c r="J21" s="1"/>
      <c r="K21" s="1"/>
      <c r="L21" s="1"/>
      <c r="M21" s="1"/>
      <c r="N21" s="2"/>
      <c r="O21" s="2"/>
    </row>
    <row r="22" spans="1:15" x14ac:dyDescent="0.3">
      <c r="A22" s="2" t="s">
        <v>32</v>
      </c>
      <c r="B22" s="11">
        <v>1237680023.0312002</v>
      </c>
      <c r="C22" s="11">
        <v>9903257.2956800014</v>
      </c>
      <c r="D22" s="11">
        <v>735930.12931200024</v>
      </c>
      <c r="E22" s="11">
        <v>45427.785759999999</v>
      </c>
      <c r="F22" s="1">
        <v>990144018.42496002</v>
      </c>
      <c r="G22" s="1">
        <v>9903257.2956800014</v>
      </c>
      <c r="H22" s="1">
        <v>1226550.2155200001</v>
      </c>
      <c r="I22" s="1">
        <v>113569.46440000001</v>
      </c>
      <c r="J22" s="1">
        <v>123768002</v>
      </c>
      <c r="K22" s="1">
        <v>123768002</v>
      </c>
      <c r="L22" s="1">
        <v>12379072</v>
      </c>
      <c r="M22" s="1">
        <v>12379072</v>
      </c>
      <c r="N22" s="2"/>
      <c r="O22" s="2"/>
    </row>
    <row r="23" spans="1:15" x14ac:dyDescent="0.3">
      <c r="A23" s="2" t="s">
        <v>33</v>
      </c>
      <c r="B23" s="11">
        <v>33360650</v>
      </c>
      <c r="C23" s="11">
        <v>1622130</v>
      </c>
      <c r="D23" s="11">
        <v>102819.5</v>
      </c>
      <c r="E23" s="11">
        <v>10281.950000000001</v>
      </c>
      <c r="F23" s="1">
        <v>20936065</v>
      </c>
      <c r="G23" s="1">
        <v>1193065</v>
      </c>
      <c r="H23" s="1">
        <v>15360650</v>
      </c>
      <c r="I23" s="1">
        <v>2460650</v>
      </c>
      <c r="J23" s="1">
        <v>18088520</v>
      </c>
      <c r="K23" s="1">
        <v>18088520</v>
      </c>
      <c r="L23" s="1">
        <v>18088520</v>
      </c>
      <c r="M23" s="1">
        <v>18088520</v>
      </c>
      <c r="N23" s="2"/>
      <c r="O23" s="2"/>
    </row>
    <row r="24" spans="1:15" x14ac:dyDescent="0.3">
      <c r="A24" s="15" t="s">
        <v>34</v>
      </c>
      <c r="B24" s="12">
        <v>164100000</v>
      </c>
      <c r="C24" s="12">
        <v>18020000</v>
      </c>
      <c r="D24" s="12">
        <v>1943000</v>
      </c>
      <c r="E24" s="12">
        <v>355800</v>
      </c>
      <c r="F24" s="6">
        <v>78610000</v>
      </c>
      <c r="G24" s="6">
        <v>14760000</v>
      </c>
      <c r="H24" s="6">
        <v>57115000</v>
      </c>
      <c r="I24" s="6">
        <v>25105000</v>
      </c>
      <c r="J24" s="6">
        <v>96630000</v>
      </c>
      <c r="K24" s="6">
        <v>96630000</v>
      </c>
      <c r="L24" s="6">
        <v>57630000</v>
      </c>
      <c r="M24" s="6">
        <v>57630000</v>
      </c>
      <c r="N24" s="2"/>
      <c r="O24" s="2"/>
    </row>
    <row r="25" spans="1:15" x14ac:dyDescent="0.3">
      <c r="A25" s="16" t="s">
        <v>35</v>
      </c>
      <c r="B25" s="13">
        <v>1435140673.0312002</v>
      </c>
      <c r="C25" s="13">
        <v>29545387.295680001</v>
      </c>
      <c r="D25" s="13">
        <v>2781749.6293120002</v>
      </c>
      <c r="E25" s="13">
        <v>411509.73576000001</v>
      </c>
      <c r="F25" s="8">
        <v>1089690083.4249601</v>
      </c>
      <c r="G25" s="8">
        <v>25856322.295680001</v>
      </c>
      <c r="H25" s="8">
        <v>73702200.215519994</v>
      </c>
      <c r="I25" s="8">
        <v>27679219.464400001</v>
      </c>
      <c r="J25" s="8">
        <v>238486522</v>
      </c>
      <c r="K25" s="8">
        <v>238486522</v>
      </c>
      <c r="L25" s="8">
        <v>88097592</v>
      </c>
      <c r="M25" s="8">
        <v>88097592</v>
      </c>
      <c r="N25" s="2"/>
      <c r="O25" s="2"/>
    </row>
    <row r="26" spans="1:15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28.8" x14ac:dyDescent="0.3">
      <c r="A28" s="2" t="s">
        <v>47</v>
      </c>
      <c r="B28" s="13">
        <v>429264769</v>
      </c>
      <c r="C28" s="13">
        <v>43727953.799999997</v>
      </c>
      <c r="D28" s="13">
        <v>33043453.070000004</v>
      </c>
      <c r="E28" s="13">
        <v>32432370.307</v>
      </c>
      <c r="F28" s="13">
        <v>74962976.900000006</v>
      </c>
      <c r="G28" s="13">
        <v>42806886.899999999</v>
      </c>
      <c r="H28" s="13">
        <v>56463669</v>
      </c>
      <c r="I28" s="13">
        <v>39426999</v>
      </c>
      <c r="J28" s="13">
        <v>92916815.200000003</v>
      </c>
      <c r="K28" s="13">
        <v>60604745.200000003</v>
      </c>
      <c r="L28" s="13">
        <v>82776815.200000003</v>
      </c>
      <c r="M28" s="13">
        <v>50464745.200000003</v>
      </c>
      <c r="N28" s="2"/>
      <c r="O28" s="2"/>
    </row>
    <row r="29" spans="1:15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57.6" x14ac:dyDescent="0.3">
      <c r="A30" s="2" t="s">
        <v>48</v>
      </c>
      <c r="B30" s="11">
        <v>54462.967566875006</v>
      </c>
      <c r="C30" s="11">
        <v>5547.9841383750008</v>
      </c>
      <c r="D30" s="11">
        <v>4192.3881082562511</v>
      </c>
      <c r="E30" s="11">
        <v>4114.8569827006249</v>
      </c>
      <c r="F30" s="11">
        <v>9510.9276941875014</v>
      </c>
      <c r="G30" s="11">
        <v>5431.1237754375006</v>
      </c>
      <c r="H30" s="11">
        <v>7163.8280043750001</v>
      </c>
      <c r="I30" s="11">
        <v>5002.3004981250006</v>
      </c>
      <c r="J30" s="11">
        <v>11788.820928499999</v>
      </c>
      <c r="K30" s="11">
        <v>7689.2270472500013</v>
      </c>
      <c r="L30" s="11">
        <v>10502.3084285</v>
      </c>
      <c r="M30" s="11">
        <v>6402.7145472500006</v>
      </c>
      <c r="N30" s="2"/>
      <c r="O30" s="2"/>
    </row>
    <row r="31" spans="1:15" x14ac:dyDescent="0.3">
      <c r="B31" s="2"/>
      <c r="C31" s="2"/>
      <c r="D31" s="2"/>
      <c r="E31" s="2"/>
      <c r="F31" s="2"/>
      <c r="G31" s="2"/>
      <c r="H31" s="2"/>
      <c r="I31" s="2"/>
      <c r="J31" s="11"/>
      <c r="K31" s="11"/>
      <c r="L31" s="11"/>
      <c r="M31" s="11"/>
      <c r="N31" s="2"/>
      <c r="O31" s="2"/>
    </row>
    <row r="32" spans="1:15" ht="86.4" x14ac:dyDescent="0.3">
      <c r="A32" s="2" t="s">
        <v>49</v>
      </c>
      <c r="B32" s="1">
        <v>119806.6046257639</v>
      </c>
      <c r="C32" s="1">
        <v>12204.350439041667</v>
      </c>
      <c r="D32" s="1">
        <v>9222.3359644673619</v>
      </c>
      <c r="E32" s="1">
        <v>9051.7844627661816</v>
      </c>
      <c r="F32" s="1">
        <v>20921.958622298615</v>
      </c>
      <c r="G32" s="1">
        <v>11947.283225770834</v>
      </c>
      <c r="H32" s="1">
        <v>15758.853174375003</v>
      </c>
      <c r="I32" s="1">
        <v>11003.965901458334</v>
      </c>
      <c r="J32" s="1">
        <v>25932.825020055559</v>
      </c>
      <c r="K32" s="1">
        <v>16914.616038805558</v>
      </c>
      <c r="L32" s="1">
        <v>23102.779186722222</v>
      </c>
      <c r="M32" s="1">
        <v>14084.570205472224</v>
      </c>
    </row>
    <row r="34" spans="1:13" ht="72" x14ac:dyDescent="0.3">
      <c r="A34" s="2" t="s">
        <v>50</v>
      </c>
      <c r="B34" s="1">
        <v>4633</v>
      </c>
      <c r="C34" s="1">
        <v>4633</v>
      </c>
      <c r="D34" s="1">
        <v>4633</v>
      </c>
      <c r="E34" s="1">
        <v>4633</v>
      </c>
      <c r="F34" s="1">
        <v>4633</v>
      </c>
      <c r="G34" s="1">
        <v>4633</v>
      </c>
      <c r="H34" s="1">
        <v>4633</v>
      </c>
      <c r="I34" s="1">
        <v>4633</v>
      </c>
      <c r="J34" s="1">
        <v>4633</v>
      </c>
      <c r="K34" s="1">
        <v>4633</v>
      </c>
      <c r="L34" s="1">
        <v>4633</v>
      </c>
      <c r="M34" s="1">
        <v>4633</v>
      </c>
    </row>
  </sheetData>
  <printOptions gridLines="1"/>
  <pageMargins left="0.2" right="0" top="0.25" bottom="0.25" header="0.3" footer="0.3"/>
  <pageSetup paperSize="5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DEE5F-B8F4-490C-BA92-CDB02747CD93}">
  <dimension ref="A1:I38"/>
  <sheetViews>
    <sheetView topLeftCell="A17" workbookViewId="0">
      <selection activeCell="K39" sqref="K39"/>
    </sheetView>
  </sheetViews>
  <sheetFormatPr defaultRowHeight="14.4" x14ac:dyDescent="0.3"/>
  <cols>
    <col min="1" max="1" width="19" customWidth="1"/>
    <col min="2" max="5" width="24.77734375" customWidth="1"/>
    <col min="7" max="7" width="8.88671875" style="1"/>
    <col min="9" max="9" width="11.88671875" style="1" bestFit="1" customWidth="1"/>
  </cols>
  <sheetData>
    <row r="1" spans="1:9" x14ac:dyDescent="0.3">
      <c r="A1" s="7" t="s">
        <v>53</v>
      </c>
    </row>
    <row r="3" spans="1:9" ht="48" customHeight="1" x14ac:dyDescent="0.3">
      <c r="A3" s="19"/>
      <c r="B3" s="28" t="s">
        <v>56</v>
      </c>
      <c r="C3" s="29"/>
      <c r="D3" s="30" t="s">
        <v>55</v>
      </c>
      <c r="E3" s="30"/>
    </row>
    <row r="4" spans="1:9" s="2" customFormat="1" ht="43.2" x14ac:dyDescent="0.3">
      <c r="A4" s="20" t="s">
        <v>51</v>
      </c>
      <c r="B4" s="3" t="s">
        <v>52</v>
      </c>
      <c r="C4" s="20" t="s">
        <v>54</v>
      </c>
      <c r="D4" s="3" t="s">
        <v>54</v>
      </c>
      <c r="E4" s="3" t="s">
        <v>57</v>
      </c>
      <c r="G4" s="25" t="s">
        <v>70</v>
      </c>
      <c r="H4" s="26"/>
      <c r="I4" s="25" t="s">
        <v>71</v>
      </c>
    </row>
    <row r="5" spans="1:9" x14ac:dyDescent="0.3">
      <c r="A5" s="18" t="s">
        <v>58</v>
      </c>
      <c r="B5" s="21" t="s">
        <v>63</v>
      </c>
      <c r="C5" s="19">
        <v>2.0000000000000001E-4</v>
      </c>
      <c r="D5" s="22">
        <v>1.5E-3</v>
      </c>
      <c r="E5" s="22">
        <v>0.9</v>
      </c>
      <c r="G5" s="1">
        <f>1000000000*C5</f>
        <v>200000</v>
      </c>
      <c r="I5" s="1">
        <f>1000000000*D5</f>
        <v>1500000</v>
      </c>
    </row>
    <row r="6" spans="1:9" x14ac:dyDescent="0.3">
      <c r="A6" s="18" t="s">
        <v>59</v>
      </c>
      <c r="B6" s="21" t="s">
        <v>63</v>
      </c>
      <c r="C6" s="19">
        <v>1E-4</v>
      </c>
      <c r="D6" s="22">
        <v>1.8E-3</v>
      </c>
      <c r="E6" s="22">
        <v>1.1000000000000001</v>
      </c>
      <c r="G6" s="1">
        <f t="shared" ref="G6:G11" si="0">1000000000*C6</f>
        <v>100000</v>
      </c>
      <c r="I6" s="1">
        <f t="shared" ref="I6:I8" si="1">1000000000*D6</f>
        <v>1800000</v>
      </c>
    </row>
    <row r="7" spans="1:9" x14ac:dyDescent="0.3">
      <c r="A7" s="18" t="s">
        <v>60</v>
      </c>
      <c r="B7" s="21" t="s">
        <v>63</v>
      </c>
      <c r="C7" s="19">
        <v>1.8000000000000001E-4</v>
      </c>
      <c r="D7" s="22">
        <v>1.8E-3</v>
      </c>
      <c r="E7" s="22">
        <v>1</v>
      </c>
      <c r="G7" s="1">
        <f t="shared" si="0"/>
        <v>180000</v>
      </c>
      <c r="I7" s="1">
        <f t="shared" si="1"/>
        <v>1800000</v>
      </c>
    </row>
    <row r="8" spans="1:9" x14ac:dyDescent="0.3">
      <c r="A8" s="18" t="s">
        <v>61</v>
      </c>
      <c r="B8" s="21" t="s">
        <v>63</v>
      </c>
      <c r="C8" s="19">
        <v>1E-4</v>
      </c>
      <c r="D8" s="22">
        <v>1.4E-3</v>
      </c>
      <c r="E8" s="22">
        <v>1.1000000000000001</v>
      </c>
      <c r="G8" s="1">
        <f t="shared" si="0"/>
        <v>100000</v>
      </c>
      <c r="I8" s="1">
        <f t="shared" si="1"/>
        <v>1400000</v>
      </c>
    </row>
    <row r="9" spans="1:9" x14ac:dyDescent="0.3">
      <c r="A9" s="18" t="s">
        <v>62</v>
      </c>
      <c r="B9" s="21" t="s">
        <v>63</v>
      </c>
      <c r="C9" s="19">
        <v>6.9999999999999994E-5</v>
      </c>
      <c r="D9" s="22" t="s">
        <v>67</v>
      </c>
      <c r="E9" s="24">
        <v>2.4</v>
      </c>
      <c r="G9" s="1">
        <f t="shared" si="0"/>
        <v>70000</v>
      </c>
      <c r="I9" s="1">
        <f>1000000000*0.0022</f>
        <v>2200000</v>
      </c>
    </row>
    <row r="10" spans="1:9" x14ac:dyDescent="0.3">
      <c r="A10" s="18"/>
      <c r="B10" s="21"/>
      <c r="C10" s="19"/>
      <c r="D10" s="22"/>
      <c r="E10" s="22"/>
      <c r="I10" s="1">
        <f>1000000000*0.0015</f>
        <v>1500000</v>
      </c>
    </row>
    <row r="11" spans="1:9" x14ac:dyDescent="0.3">
      <c r="A11" s="18" t="s">
        <v>72</v>
      </c>
      <c r="B11" s="21" t="s">
        <v>63</v>
      </c>
      <c r="C11" s="19">
        <v>1.3999999999999999E-4</v>
      </c>
      <c r="D11" s="22" t="s">
        <v>67</v>
      </c>
      <c r="E11" s="22">
        <v>1.1000000000000001</v>
      </c>
      <c r="G11" s="1">
        <f t="shared" si="0"/>
        <v>140000</v>
      </c>
      <c r="I11" s="1">
        <f>1000000000*0.0022</f>
        <v>2200000</v>
      </c>
    </row>
    <row r="12" spans="1:9" x14ac:dyDescent="0.3">
      <c r="A12" s="18"/>
      <c r="B12" s="21"/>
      <c r="C12" s="19"/>
      <c r="D12" s="22"/>
      <c r="E12" s="22"/>
      <c r="I12" s="1">
        <f>1000000000*0.0015</f>
        <v>1500000</v>
      </c>
    </row>
    <row r="13" spans="1:9" x14ac:dyDescent="0.3">
      <c r="A13" s="18"/>
      <c r="B13" s="21"/>
      <c r="C13" s="19"/>
      <c r="D13" s="22"/>
      <c r="E13" s="22"/>
    </row>
    <row r="14" spans="1:9" x14ac:dyDescent="0.3">
      <c r="A14" s="18" t="s">
        <v>58</v>
      </c>
      <c r="B14" s="23" t="s">
        <v>64</v>
      </c>
      <c r="C14" s="19">
        <v>1E-3</v>
      </c>
      <c r="D14" s="22">
        <v>8.0000000000000002E-3</v>
      </c>
      <c r="E14" s="22">
        <v>0.7</v>
      </c>
      <c r="G14" s="1">
        <f>100000000*C14</f>
        <v>100000</v>
      </c>
      <c r="I14" s="1">
        <f>100000000*D14</f>
        <v>800000</v>
      </c>
    </row>
    <row r="15" spans="1:9" x14ac:dyDescent="0.3">
      <c r="A15" s="18" t="s">
        <v>59</v>
      </c>
      <c r="B15" s="23" t="s">
        <v>64</v>
      </c>
      <c r="C15" s="19">
        <v>5.9999999999999995E-4</v>
      </c>
      <c r="D15" s="22">
        <v>8.5000000000000006E-3</v>
      </c>
      <c r="E15" s="22">
        <v>1.1000000000000001</v>
      </c>
      <c r="G15" s="1">
        <f t="shared" ref="G15:G20" si="2">100000000*C15</f>
        <v>59999.999999999993</v>
      </c>
      <c r="I15" s="1">
        <f t="shared" ref="I15:I17" si="3">100000000*D15</f>
        <v>850000.00000000012</v>
      </c>
    </row>
    <row r="16" spans="1:9" x14ac:dyDescent="0.3">
      <c r="A16" s="18" t="s">
        <v>60</v>
      </c>
      <c r="B16" s="23" t="s">
        <v>64</v>
      </c>
      <c r="C16" s="19">
        <v>8.9999999999999998E-4</v>
      </c>
      <c r="D16" s="22">
        <v>8.9999999999999993E-3</v>
      </c>
      <c r="E16" s="22">
        <v>1</v>
      </c>
      <c r="G16" s="1">
        <f t="shared" si="2"/>
        <v>90000</v>
      </c>
      <c r="I16" s="1">
        <f t="shared" si="3"/>
        <v>899999.99999999988</v>
      </c>
    </row>
    <row r="17" spans="1:9" x14ac:dyDescent="0.3">
      <c r="A17" s="18" t="s">
        <v>61</v>
      </c>
      <c r="B17" s="23" t="s">
        <v>64</v>
      </c>
      <c r="C17" s="19">
        <v>5.9999999999999995E-4</v>
      </c>
      <c r="D17" s="22">
        <v>8.0000000000000002E-3</v>
      </c>
      <c r="E17" s="22">
        <v>1.1000000000000001</v>
      </c>
      <c r="G17" s="1">
        <f t="shared" si="2"/>
        <v>59999.999999999993</v>
      </c>
      <c r="I17" s="1">
        <f t="shared" si="3"/>
        <v>800000</v>
      </c>
    </row>
    <row r="18" spans="1:9" x14ac:dyDescent="0.3">
      <c r="A18" s="18" t="s">
        <v>62</v>
      </c>
      <c r="B18" s="23" t="s">
        <v>64</v>
      </c>
      <c r="C18" s="19">
        <v>2.3000000000000001E-4</v>
      </c>
      <c r="D18" s="22" t="s">
        <v>68</v>
      </c>
      <c r="E18" s="22">
        <v>2.4</v>
      </c>
      <c r="G18" s="1">
        <f t="shared" si="2"/>
        <v>23000</v>
      </c>
      <c r="I18" s="1">
        <f>100000000*0.02</f>
        <v>2000000</v>
      </c>
    </row>
    <row r="19" spans="1:9" x14ac:dyDescent="0.3">
      <c r="A19" s="18"/>
      <c r="B19" s="21"/>
      <c r="C19" s="19"/>
      <c r="D19" s="22"/>
      <c r="E19" s="22"/>
      <c r="I19" s="1">
        <f>100000000*0.008</f>
        <v>800000</v>
      </c>
    </row>
    <row r="20" spans="1:9" x14ac:dyDescent="0.3">
      <c r="A20" s="18" t="s">
        <v>72</v>
      </c>
      <c r="B20" s="23" t="s">
        <v>64</v>
      </c>
      <c r="C20" s="19">
        <v>5.9999999999999995E-4</v>
      </c>
      <c r="D20" s="22" t="s">
        <v>73</v>
      </c>
      <c r="E20" s="22">
        <v>1.4</v>
      </c>
      <c r="G20" s="1">
        <f t="shared" si="2"/>
        <v>59999.999999999993</v>
      </c>
      <c r="I20" s="1">
        <f>100000000*0.023</f>
        <v>2300000</v>
      </c>
    </row>
    <row r="21" spans="1:9" x14ac:dyDescent="0.3">
      <c r="A21" s="18"/>
      <c r="B21" s="21"/>
      <c r="C21" s="19"/>
      <c r="D21" s="22"/>
      <c r="E21" s="22"/>
      <c r="I21" s="1">
        <f>100000000*0.009</f>
        <v>899999.99999999988</v>
      </c>
    </row>
    <row r="22" spans="1:9" x14ac:dyDescent="0.3">
      <c r="A22" s="18"/>
      <c r="B22" s="21"/>
      <c r="C22" s="19"/>
      <c r="D22" s="22"/>
      <c r="E22" s="22"/>
    </row>
    <row r="23" spans="1:9" x14ac:dyDescent="0.3">
      <c r="A23" s="18" t="s">
        <v>58</v>
      </c>
      <c r="B23" s="23" t="s">
        <v>65</v>
      </c>
      <c r="C23" s="19">
        <v>0.01</v>
      </c>
      <c r="D23" s="22">
        <v>0.04</v>
      </c>
      <c r="E23" s="22">
        <v>0.3</v>
      </c>
      <c r="G23" s="1">
        <f>10000000*C23</f>
        <v>100000</v>
      </c>
      <c r="I23" s="1">
        <f>10000000*D23</f>
        <v>400000</v>
      </c>
    </row>
    <row r="24" spans="1:9" x14ac:dyDescent="0.3">
      <c r="A24" s="18" t="s">
        <v>59</v>
      </c>
      <c r="B24" s="23" t="s">
        <v>65</v>
      </c>
      <c r="C24" s="19">
        <v>5.0000000000000001E-3</v>
      </c>
      <c r="D24" s="22">
        <v>4.4999999999999998E-2</v>
      </c>
      <c r="E24" s="22">
        <v>1</v>
      </c>
      <c r="G24" s="1">
        <f t="shared" ref="G24:G29" si="4">10000000*C24</f>
        <v>50000</v>
      </c>
      <c r="I24" s="1">
        <f t="shared" ref="I24:I26" si="5">10000000*D24</f>
        <v>450000</v>
      </c>
    </row>
    <row r="25" spans="1:9" x14ac:dyDescent="0.3">
      <c r="A25" s="18" t="s">
        <v>60</v>
      </c>
      <c r="B25" s="23" t="s">
        <v>65</v>
      </c>
      <c r="C25" s="19">
        <v>7.0000000000000001E-3</v>
      </c>
      <c r="D25" s="22">
        <v>5.5E-2</v>
      </c>
      <c r="E25" s="22">
        <v>0.9</v>
      </c>
      <c r="G25" s="1">
        <f t="shared" si="4"/>
        <v>70000</v>
      </c>
      <c r="I25" s="1">
        <f t="shared" si="5"/>
        <v>550000</v>
      </c>
    </row>
    <row r="26" spans="1:9" x14ac:dyDescent="0.3">
      <c r="A26" s="18" t="s">
        <v>61</v>
      </c>
      <c r="B26" s="23" t="s">
        <v>65</v>
      </c>
      <c r="C26" s="19">
        <v>5.0000000000000001E-3</v>
      </c>
      <c r="D26" s="22">
        <v>7.0000000000000007E-2</v>
      </c>
      <c r="E26" s="22">
        <v>1.1000000000000001</v>
      </c>
      <c r="G26" s="1">
        <f t="shared" si="4"/>
        <v>50000</v>
      </c>
      <c r="I26" s="1">
        <f t="shared" si="5"/>
        <v>700000.00000000012</v>
      </c>
    </row>
    <row r="27" spans="1:9" x14ac:dyDescent="0.3">
      <c r="A27" s="18" t="s">
        <v>62</v>
      </c>
      <c r="B27" s="23" t="s">
        <v>65</v>
      </c>
      <c r="C27" s="19">
        <v>3.0000000000000001E-3</v>
      </c>
      <c r="D27" s="22" t="s">
        <v>69</v>
      </c>
      <c r="E27" s="22">
        <v>1.3</v>
      </c>
      <c r="G27" s="1">
        <f t="shared" si="4"/>
        <v>30000</v>
      </c>
      <c r="I27" s="1">
        <f>10000000*0.06</f>
        <v>600000</v>
      </c>
    </row>
    <row r="28" spans="1:9" x14ac:dyDescent="0.3">
      <c r="A28" s="18"/>
      <c r="B28" s="21"/>
      <c r="C28" s="19"/>
      <c r="D28" s="22"/>
      <c r="E28" s="22"/>
      <c r="I28" s="1">
        <f>10000000*0.055</f>
        <v>550000</v>
      </c>
    </row>
    <row r="29" spans="1:9" x14ac:dyDescent="0.3">
      <c r="A29" s="18" t="s">
        <v>72</v>
      </c>
      <c r="B29" s="23" t="s">
        <v>65</v>
      </c>
      <c r="C29" s="19">
        <v>6.0000000000000001E-3</v>
      </c>
      <c r="D29" s="22" t="s">
        <v>74</v>
      </c>
      <c r="E29" s="22">
        <v>1.4</v>
      </c>
      <c r="G29" s="1">
        <f t="shared" si="4"/>
        <v>60000</v>
      </c>
      <c r="I29" s="1">
        <f>10000000*0.09</f>
        <v>900000</v>
      </c>
    </row>
    <row r="30" spans="1:9" x14ac:dyDescent="0.3">
      <c r="A30" s="18"/>
      <c r="B30" s="21"/>
      <c r="C30" s="19"/>
      <c r="D30" s="22"/>
      <c r="E30" s="22"/>
      <c r="I30" s="1">
        <f>10000000*0.07</f>
        <v>700000.00000000012</v>
      </c>
    </row>
    <row r="31" spans="1:9" x14ac:dyDescent="0.3">
      <c r="A31" s="18"/>
      <c r="B31" s="21"/>
      <c r="C31" s="19"/>
      <c r="D31" s="22"/>
      <c r="E31" s="22"/>
    </row>
    <row r="32" spans="1:9" x14ac:dyDescent="0.3">
      <c r="A32" s="18" t="s">
        <v>58</v>
      </c>
      <c r="B32" s="23" t="s">
        <v>66</v>
      </c>
      <c r="C32" s="19">
        <v>0.08</v>
      </c>
      <c r="D32" s="22">
        <v>0.15</v>
      </c>
      <c r="E32" s="22">
        <v>0.3</v>
      </c>
      <c r="G32" s="1">
        <f>1000000*C32</f>
        <v>80000</v>
      </c>
      <c r="I32" s="1">
        <f>1000000*D32</f>
        <v>150000</v>
      </c>
    </row>
    <row r="33" spans="1:9" x14ac:dyDescent="0.3">
      <c r="A33" s="18" t="s">
        <v>59</v>
      </c>
      <c r="B33" s="23" t="s">
        <v>66</v>
      </c>
      <c r="C33" s="19">
        <v>0.05</v>
      </c>
      <c r="D33" s="22">
        <v>0.15</v>
      </c>
      <c r="E33" s="22">
        <v>0.6</v>
      </c>
      <c r="G33" s="1">
        <f t="shared" ref="G33:G37" si="6">1000000*C33</f>
        <v>50000</v>
      </c>
      <c r="I33" s="1">
        <f t="shared" ref="I33:I36" si="7">1000000*D33</f>
        <v>150000</v>
      </c>
    </row>
    <row r="34" spans="1:9" x14ac:dyDescent="0.3">
      <c r="A34" s="18" t="s">
        <v>60</v>
      </c>
      <c r="B34" s="23" t="s">
        <v>66</v>
      </c>
      <c r="C34" s="19">
        <v>0.06</v>
      </c>
      <c r="D34" s="22">
        <v>0.4</v>
      </c>
      <c r="E34" s="22">
        <v>0.8</v>
      </c>
      <c r="G34" s="1">
        <f t="shared" si="6"/>
        <v>60000</v>
      </c>
      <c r="I34" s="1">
        <f t="shared" si="7"/>
        <v>400000</v>
      </c>
    </row>
    <row r="35" spans="1:9" x14ac:dyDescent="0.3">
      <c r="A35" s="18" t="s">
        <v>61</v>
      </c>
      <c r="B35" s="23" t="s">
        <v>66</v>
      </c>
      <c r="C35" s="19">
        <v>4.4999999999999998E-2</v>
      </c>
      <c r="D35" s="22">
        <v>0.55000000000000004</v>
      </c>
      <c r="E35" s="22">
        <v>1.1000000000000001</v>
      </c>
      <c r="G35" s="1">
        <f t="shared" si="6"/>
        <v>45000</v>
      </c>
      <c r="I35" s="1">
        <f t="shared" si="7"/>
        <v>550000</v>
      </c>
    </row>
    <row r="36" spans="1:9" x14ac:dyDescent="0.3">
      <c r="A36" s="18" t="s">
        <v>62</v>
      </c>
      <c r="B36" s="23" t="s">
        <v>66</v>
      </c>
      <c r="C36" s="19">
        <v>3.5000000000000003E-2</v>
      </c>
      <c r="D36" s="22">
        <v>0.33</v>
      </c>
      <c r="E36" s="22">
        <v>1</v>
      </c>
      <c r="G36" s="1">
        <f t="shared" si="6"/>
        <v>35000</v>
      </c>
      <c r="I36" s="1">
        <f t="shared" si="7"/>
        <v>330000</v>
      </c>
    </row>
    <row r="37" spans="1:9" x14ac:dyDescent="0.3">
      <c r="A37" s="18" t="s">
        <v>72</v>
      </c>
      <c r="B37" s="23" t="s">
        <v>66</v>
      </c>
      <c r="C37" s="27">
        <v>0.01</v>
      </c>
      <c r="D37" s="22" t="s">
        <v>75</v>
      </c>
      <c r="E37" s="22">
        <v>0.5</v>
      </c>
      <c r="G37" s="1">
        <f t="shared" si="6"/>
        <v>10000</v>
      </c>
      <c r="I37" s="1">
        <f>1000000*0.5</f>
        <v>500000</v>
      </c>
    </row>
    <row r="38" spans="1:9" x14ac:dyDescent="0.3">
      <c r="I38" s="1">
        <f>1000000*0.55</f>
        <v>550000</v>
      </c>
    </row>
  </sheetData>
  <mergeCells count="2">
    <mergeCell ref="B3:C3"/>
    <mergeCell ref="D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17349</dc:creator>
  <cp:lastModifiedBy>17349</cp:lastModifiedBy>
  <cp:lastPrinted>2020-09-13T13:52:21Z</cp:lastPrinted>
  <dcterms:created xsi:type="dcterms:W3CDTF">2020-09-13T01:50:59Z</dcterms:created>
  <dcterms:modified xsi:type="dcterms:W3CDTF">2020-10-13T15:14:19Z</dcterms:modified>
</cp:coreProperties>
</file>