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https://gastechnologyinstitute492-my.sharepoint.com/personal/dersoy_gti_energy/Documents/3-Projects/21874-DOT_CastIronFFS_F/REPORTS/Task 9b FinalGISCaseStudy/"/>
    </mc:Choice>
  </mc:AlternateContent>
  <xr:revisionPtr revIDLastSave="0" documentId="10_ncr:100000_{34304B13-7E89-4A0A-82D2-B0460D2FE22D}" xr6:coauthVersionLast="31" xr6:coauthVersionMax="31" xr10:uidLastSave="{00000000-0000-0000-0000-000000000000}"/>
  <bookViews>
    <workbookView xWindow="480" yWindow="180" windowWidth="27795" windowHeight="14310" tabRatio="907" activeTab="1" xr2:uid="{00000000-000D-0000-FFFF-FFFF00000000}"/>
  </bookViews>
  <sheets>
    <sheet name="Legal Notice" sheetId="37" r:id="rId1"/>
    <sheet name="Calculator" sheetId="21" r:id="rId2"/>
    <sheet name="Corrosion Measurement Guideline" sheetId="46" r:id="rId3"/>
    <sheet name="radP1avg_flawless_free" sheetId="40" state="hidden" r:id="rId4"/>
    <sheet name="radP1max_flawless_free" sheetId="41" state="hidden" r:id="rId5"/>
    <sheet name="radP1avg_flawless_fixed" sheetId="42" state="hidden" r:id="rId6"/>
    <sheet name="radP1max_flawless_fixed" sheetId="43" state="hidden" r:id="rId7"/>
    <sheet name="radP1avg_flawed_free" sheetId="22" state="hidden" r:id="rId8"/>
    <sheet name="radP1max_flawed_free" sheetId="38" state="hidden" r:id="rId9"/>
    <sheet name="radP1avg_flawed_fixed" sheetId="44" state="hidden" r:id="rId10"/>
    <sheet name="radP1max_flawed_fixed" sheetId="45" state="hidden" r:id="rId11"/>
    <sheet name="radP1avg_flawless_free_largeOD" sheetId="47" state="hidden" r:id="rId12"/>
    <sheet name="radP1max_flawless_free_largeOD" sheetId="50" state="hidden" r:id="rId13"/>
    <sheet name="radP1avg_flawless_fixed_largeOD" sheetId="48" state="hidden" r:id="rId14"/>
    <sheet name="radP1max_flawless_fixed_largeOD" sheetId="49" state="hidden" r:id="rId15"/>
    <sheet name="radP1avg_flawed_free_largeOD" sheetId="51" state="hidden" r:id="rId16"/>
    <sheet name="radP1max_flawed_free_largeOD" sheetId="52" state="hidden" r:id="rId17"/>
    <sheet name="radP1avg_flawed_fixed_largeOD" sheetId="54" state="hidden" r:id="rId18"/>
    <sheet name="radP1max_flawed_fixed_largeOD" sheetId="55" state="hidden" r:id="rId19"/>
    <sheet name="Sheet1" sheetId="56" state="hidden" r:id="rId20"/>
  </sheets>
  <calcPr calcId="179017"/>
</workbook>
</file>

<file path=xl/calcChain.xml><?xml version="1.0" encoding="utf-8"?>
<calcChain xmlns="http://schemas.openxmlformats.org/spreadsheetml/2006/main">
  <c r="G13" i="21" l="1"/>
  <c r="X3" i="21"/>
  <c r="T4" i="21" s="1"/>
  <c r="G4" i="21"/>
  <c r="X4" i="21"/>
  <c r="Z4" i="21"/>
  <c r="T5" i="21" s="1"/>
  <c r="I28" i="21" s="1"/>
  <c r="G5" i="21"/>
  <c r="X5" i="21"/>
  <c r="Z5" i="21"/>
  <c r="G6" i="21"/>
  <c r="X6" i="21"/>
  <c r="Z6" i="21"/>
  <c r="X7" i="21"/>
  <c r="Z7" i="21"/>
  <c r="X8" i="21"/>
  <c r="Z8" i="21"/>
  <c r="X9" i="21"/>
  <c r="Z9" i="21"/>
  <c r="X10" i="21"/>
  <c r="Z10" i="21"/>
  <c r="X11" i="21"/>
  <c r="Z11" i="21"/>
  <c r="Z12" i="21"/>
  <c r="Z13" i="21"/>
  <c r="G14" i="21"/>
  <c r="I14" i="21"/>
  <c r="G18" i="21"/>
  <c r="I18" i="21"/>
  <c r="I19" i="21"/>
  <c r="E20" i="21" l="1"/>
  <c r="E34" i="21"/>
  <c r="C16" i="55"/>
  <c r="C16" i="54"/>
  <c r="C15" i="38" l="1"/>
  <c r="C15" i="22"/>
  <c r="C16" i="45"/>
  <c r="C16" i="44"/>
  <c r="C13" i="43"/>
  <c r="C13" i="42"/>
  <c r="C12" i="41"/>
  <c r="C12" i="40"/>
  <c r="C15" i="52"/>
  <c r="C13" i="49"/>
  <c r="C13" i="48"/>
  <c r="C12" i="50"/>
  <c r="C12" i="47"/>
  <c r="C15" i="51"/>
  <c r="D8" i="21" l="1"/>
  <c r="I8" i="21" s="1"/>
  <c r="I12" i="21" s="1"/>
  <c r="F6" i="47" l="1"/>
  <c r="F5" i="47"/>
  <c r="F4" i="47"/>
  <c r="F6" i="50"/>
  <c r="F5" i="50"/>
  <c r="F4" i="50"/>
  <c r="F6" i="49"/>
  <c r="F5" i="49"/>
  <c r="F4" i="49"/>
  <c r="F6" i="48"/>
  <c r="F5" i="48"/>
  <c r="F4" i="48"/>
  <c r="F6" i="55"/>
  <c r="G6" i="55" s="1"/>
  <c r="H6" i="55" s="1"/>
  <c r="B6" i="55" s="1"/>
  <c r="F5" i="55"/>
  <c r="G5" i="55" s="1"/>
  <c r="H5" i="55" s="1"/>
  <c r="B5" i="55" s="1"/>
  <c r="F4" i="55"/>
  <c r="G4" i="55" s="1"/>
  <c r="H4" i="55" s="1"/>
  <c r="B4" i="55" s="1"/>
  <c r="F6" i="51"/>
  <c r="F5" i="51"/>
  <c r="F4" i="51"/>
  <c r="F6" i="52"/>
  <c r="F5" i="52"/>
  <c r="F4" i="52"/>
  <c r="C157" i="55" l="1"/>
  <c r="C18" i="55"/>
  <c r="C54" i="55"/>
  <c r="C17" i="55"/>
  <c r="C115" i="55"/>
  <c r="C25" i="55"/>
  <c r="C156" i="55"/>
  <c r="C53" i="55"/>
  <c r="C26" i="55"/>
  <c r="C19" i="55"/>
  <c r="C27" i="55"/>
  <c r="C116" i="55"/>
  <c r="C55" i="55"/>
  <c r="C117" i="55"/>
  <c r="C61" i="55"/>
  <c r="F6" i="54"/>
  <c r="G6" i="54" s="1"/>
  <c r="H6" i="54" s="1"/>
  <c r="B6" i="54" s="1"/>
  <c r="F5" i="54"/>
  <c r="G5" i="54" s="1"/>
  <c r="H5" i="54" s="1"/>
  <c r="B5" i="54" s="1"/>
  <c r="F4" i="54"/>
  <c r="G4" i="54" s="1"/>
  <c r="H4" i="54" s="1"/>
  <c r="B4" i="54" s="1"/>
  <c r="C18" i="54" l="1"/>
  <c r="C147" i="54"/>
  <c r="C54" i="54"/>
  <c r="C111" i="54"/>
  <c r="C25" i="54"/>
  <c r="C146" i="54"/>
  <c r="C17" i="54"/>
  <c r="C53" i="54"/>
  <c r="C112" i="54"/>
  <c r="C55" i="54"/>
  <c r="C27" i="54"/>
  <c r="C113" i="54"/>
  <c r="C61" i="54"/>
  <c r="C19" i="54"/>
  <c r="C26" i="54"/>
  <c r="G6" i="52"/>
  <c r="H6" i="52" s="1"/>
  <c r="B6" i="52" s="1"/>
  <c r="G5" i="52"/>
  <c r="H5" i="52" s="1"/>
  <c r="B5" i="52" s="1"/>
  <c r="G4" i="52"/>
  <c r="H4" i="52" s="1"/>
  <c r="B4" i="52" s="1"/>
  <c r="C17" i="52" l="1"/>
  <c r="C116" i="52"/>
  <c r="C45" i="52"/>
  <c r="C44" i="52"/>
  <c r="C23" i="52"/>
  <c r="C16" i="52"/>
  <c r="C86" i="52"/>
  <c r="C115" i="52"/>
  <c r="C46" i="52"/>
  <c r="C87" i="52"/>
  <c r="C89" i="52"/>
  <c r="C25" i="52"/>
  <c r="C88" i="52"/>
  <c r="C18" i="52"/>
  <c r="C24" i="52"/>
  <c r="C51" i="52"/>
  <c r="G6" i="51"/>
  <c r="H6" i="51" s="1"/>
  <c r="B6" i="51" s="1"/>
  <c r="G5" i="51"/>
  <c r="H5" i="51" s="1"/>
  <c r="B5" i="51" s="1"/>
  <c r="G4" i="51"/>
  <c r="H4" i="51" s="1"/>
  <c r="B4" i="51" s="1"/>
  <c r="G6" i="50"/>
  <c r="H6" i="50" s="1"/>
  <c r="B6" i="50" s="1"/>
  <c r="G5" i="50"/>
  <c r="H5" i="50" s="1"/>
  <c r="B5" i="50" s="1"/>
  <c r="G4" i="50"/>
  <c r="H4" i="50" s="1"/>
  <c r="B4" i="50" s="1"/>
  <c r="G6" i="49"/>
  <c r="H6" i="49" s="1"/>
  <c r="B6" i="49" s="1"/>
  <c r="G5" i="49"/>
  <c r="H5" i="49" s="1"/>
  <c r="B5" i="49" s="1"/>
  <c r="G4" i="49"/>
  <c r="H4" i="49" s="1"/>
  <c r="B4" i="49" s="1"/>
  <c r="G6" i="48"/>
  <c r="H6" i="48" s="1"/>
  <c r="B6" i="48" s="1"/>
  <c r="G5" i="48"/>
  <c r="H5" i="48" s="1"/>
  <c r="B5" i="48" s="1"/>
  <c r="G4" i="48"/>
  <c r="H4" i="48" s="1"/>
  <c r="B4" i="48" s="1"/>
  <c r="G6" i="47"/>
  <c r="H6" i="47" s="1"/>
  <c r="B6" i="47" s="1"/>
  <c r="G5" i="47"/>
  <c r="H5" i="47" s="1"/>
  <c r="B5" i="47" s="1"/>
  <c r="G4" i="47"/>
  <c r="H4" i="47" s="1"/>
  <c r="B4" i="47" s="1"/>
  <c r="C45" i="51" l="1"/>
  <c r="C17" i="51"/>
  <c r="C109" i="51"/>
  <c r="C14" i="47"/>
  <c r="C38" i="47"/>
  <c r="C24" i="47"/>
  <c r="C54" i="49"/>
  <c r="C30" i="49"/>
  <c r="C15" i="49"/>
  <c r="C51" i="48"/>
  <c r="C30" i="48"/>
  <c r="C15" i="48"/>
  <c r="C24" i="50"/>
  <c r="C40" i="50"/>
  <c r="C14" i="50"/>
  <c r="C41" i="49"/>
  <c r="C53" i="49"/>
  <c r="C14" i="49"/>
  <c r="C29" i="49"/>
  <c r="C19" i="49"/>
  <c r="C39" i="50"/>
  <c r="C17" i="50"/>
  <c r="C13" i="50"/>
  <c r="C31" i="50"/>
  <c r="C23" i="50"/>
  <c r="C29" i="48"/>
  <c r="C19" i="48"/>
  <c r="C50" i="48"/>
  <c r="C14" i="48"/>
  <c r="C40" i="48"/>
  <c r="C13" i="47"/>
  <c r="C31" i="47"/>
  <c r="C37" i="47"/>
  <c r="C23" i="47"/>
  <c r="C17" i="47"/>
  <c r="C23" i="51"/>
  <c r="C16" i="51"/>
  <c r="C44" i="51"/>
  <c r="C108" i="51"/>
  <c r="C83" i="51"/>
  <c r="C16" i="48"/>
  <c r="C31" i="48"/>
  <c r="C41" i="48"/>
  <c r="C33" i="48"/>
  <c r="C21" i="48"/>
  <c r="C20" i="48"/>
  <c r="C31" i="49"/>
  <c r="C21" i="49"/>
  <c r="C16" i="49"/>
  <c r="C34" i="49"/>
  <c r="C20" i="49"/>
  <c r="C42" i="49"/>
  <c r="C32" i="47"/>
  <c r="C15" i="47"/>
  <c r="C19" i="47"/>
  <c r="C18" i="47"/>
  <c r="C25" i="47"/>
  <c r="C27" i="47"/>
  <c r="C18" i="51"/>
  <c r="C50" i="51"/>
  <c r="C25" i="51"/>
  <c r="C24" i="51"/>
  <c r="C84" i="51"/>
  <c r="C27" i="50"/>
  <c r="C19" i="50"/>
  <c r="C18" i="50"/>
  <c r="C32" i="50"/>
  <c r="C25" i="50"/>
  <c r="C15" i="50"/>
  <c r="F5" i="45"/>
  <c r="F6" i="41" l="1"/>
  <c r="G6" i="41" s="1"/>
  <c r="H6" i="41" s="1"/>
  <c r="B6" i="41" s="1"/>
  <c r="F5" i="41"/>
  <c r="G5" i="41" s="1"/>
  <c r="H5" i="41" s="1"/>
  <c r="B5" i="41" s="1"/>
  <c r="F4" i="41"/>
  <c r="G4" i="41" s="1"/>
  <c r="H4" i="41" s="1"/>
  <c r="B4" i="41" s="1"/>
  <c r="F6" i="40"/>
  <c r="G6" i="40" s="1"/>
  <c r="H6" i="40" s="1"/>
  <c r="B6" i="40" s="1"/>
  <c r="F5" i="40"/>
  <c r="G5" i="40" s="1"/>
  <c r="H5" i="40" s="1"/>
  <c r="B5" i="40" s="1"/>
  <c r="F4" i="40"/>
  <c r="G4" i="40" s="1"/>
  <c r="H4" i="40" s="1"/>
  <c r="B4" i="40" s="1"/>
  <c r="C14" i="41" l="1"/>
  <c r="C24" i="41"/>
  <c r="C38" i="41"/>
  <c r="C24" i="40"/>
  <c r="C14" i="40"/>
  <c r="C39" i="40"/>
  <c r="C23" i="41"/>
  <c r="C17" i="41"/>
  <c r="C13" i="41"/>
  <c r="C31" i="41"/>
  <c r="C23" i="40"/>
  <c r="C13" i="40"/>
  <c r="C31" i="40"/>
  <c r="C30" i="40"/>
  <c r="C17" i="40"/>
  <c r="C19" i="40"/>
  <c r="C26" i="40"/>
  <c r="C18" i="40"/>
  <c r="C32" i="40"/>
  <c r="C33" i="40"/>
  <c r="C15" i="40"/>
  <c r="C27" i="41"/>
  <c r="C19" i="41"/>
  <c r="C15" i="41"/>
  <c r="C25" i="41"/>
  <c r="C32" i="41"/>
  <c r="C18" i="41"/>
  <c r="F6" i="42"/>
  <c r="G6" i="42" s="1"/>
  <c r="H6" i="42" s="1"/>
  <c r="B6" i="42" s="1"/>
  <c r="F5" i="42"/>
  <c r="G5" i="42" s="1"/>
  <c r="H5" i="42" s="1"/>
  <c r="B5" i="42" s="1"/>
  <c r="F4" i="42"/>
  <c r="G4" i="42" s="1"/>
  <c r="H4" i="42" s="1"/>
  <c r="B4" i="42" s="1"/>
  <c r="F6" i="43"/>
  <c r="G6" i="43" s="1"/>
  <c r="H6" i="43" s="1"/>
  <c r="B6" i="43" s="1"/>
  <c r="F5" i="43"/>
  <c r="G5" i="43" s="1"/>
  <c r="H5" i="43" s="1"/>
  <c r="B5" i="43" s="1"/>
  <c r="F4" i="43"/>
  <c r="G4" i="43" s="1"/>
  <c r="H4" i="43" s="1"/>
  <c r="B4" i="43" s="1"/>
  <c r="C55" i="42" l="1"/>
  <c r="C15" i="42"/>
  <c r="C30" i="42"/>
  <c r="C15" i="43"/>
  <c r="C55" i="43"/>
  <c r="C30" i="43"/>
  <c r="C43" i="42"/>
  <c r="C19" i="42"/>
  <c r="C42" i="42"/>
  <c r="C14" i="42"/>
  <c r="C29" i="42"/>
  <c r="C14" i="43"/>
  <c r="C29" i="43"/>
  <c r="C44" i="43"/>
  <c r="C19" i="43"/>
  <c r="C43" i="43"/>
  <c r="C45" i="43"/>
  <c r="C21" i="43"/>
  <c r="C20" i="43"/>
  <c r="C31" i="43"/>
  <c r="C47" i="43"/>
  <c r="C34" i="43"/>
  <c r="C46" i="43"/>
  <c r="C16" i="43"/>
  <c r="C34" i="42"/>
  <c r="C16" i="42"/>
  <c r="C31" i="42"/>
  <c r="C21" i="42"/>
  <c r="C46" i="42"/>
  <c r="C20" i="42"/>
  <c r="C45" i="42"/>
  <c r="C44" i="42"/>
  <c r="F6" i="38"/>
  <c r="G6" i="38" s="1"/>
  <c r="H6" i="38" s="1"/>
  <c r="B6" i="38" s="1"/>
  <c r="F5" i="38"/>
  <c r="G5" i="38" s="1"/>
  <c r="H5" i="38" s="1"/>
  <c r="B5" i="38" s="1"/>
  <c r="F4" i="38"/>
  <c r="G4" i="38" s="1"/>
  <c r="H4" i="38" s="1"/>
  <c r="B4" i="38" s="1"/>
  <c r="C45" i="38" l="1"/>
  <c r="C117" i="38"/>
  <c r="C17" i="38"/>
  <c r="C16" i="38"/>
  <c r="C44" i="38"/>
  <c r="C116" i="38"/>
  <c r="C83" i="38"/>
  <c r="C23" i="38"/>
  <c r="C18" i="38"/>
  <c r="C25" i="38"/>
  <c r="C24" i="38"/>
  <c r="C51" i="38"/>
  <c r="C84" i="38"/>
  <c r="C46" i="38"/>
  <c r="F6" i="22"/>
  <c r="G6" i="22" s="1"/>
  <c r="H6" i="22" s="1"/>
  <c r="B6" i="22" s="1"/>
  <c r="F5" i="22"/>
  <c r="G5" i="22" s="1"/>
  <c r="H5" i="22" s="1"/>
  <c r="B5" i="22" s="1"/>
  <c r="F4" i="22"/>
  <c r="G4" i="22" s="1"/>
  <c r="H4" i="22" s="1"/>
  <c r="B4" i="22" s="1"/>
  <c r="C17" i="22" l="1"/>
  <c r="C114" i="22"/>
  <c r="C45" i="22"/>
  <c r="C16" i="22"/>
  <c r="C84" i="22"/>
  <c r="C44" i="22"/>
  <c r="C113" i="22"/>
  <c r="C83" i="22"/>
  <c r="C23" i="22"/>
  <c r="C25" i="22"/>
  <c r="C24" i="22"/>
  <c r="C86" i="22"/>
  <c r="C46" i="22"/>
  <c r="C51" i="22"/>
  <c r="C18" i="22"/>
  <c r="C85" i="22"/>
  <c r="F6" i="45"/>
  <c r="G6" i="45" s="1"/>
  <c r="H6" i="45" s="1"/>
  <c r="B6" i="45" s="1"/>
  <c r="G5" i="45"/>
  <c r="H5" i="45" s="1"/>
  <c r="B5" i="45" s="1"/>
  <c r="F4" i="45"/>
  <c r="G4" i="45" s="1"/>
  <c r="H4" i="45" s="1"/>
  <c r="B4" i="45" s="1"/>
  <c r="C18" i="45" l="1"/>
  <c r="C54" i="45"/>
  <c r="C17" i="45"/>
  <c r="C108" i="45"/>
  <c r="C53" i="45"/>
  <c r="C25" i="45"/>
  <c r="C107" i="45"/>
  <c r="C111" i="45"/>
  <c r="C55" i="45"/>
  <c r="C110" i="45"/>
  <c r="C109" i="45"/>
  <c r="C61" i="45"/>
  <c r="C112" i="45"/>
  <c r="C19" i="45"/>
  <c r="C27" i="45"/>
  <c r="C26" i="45"/>
  <c r="F4" i="44"/>
  <c r="F6" i="44"/>
  <c r="G6" i="44" s="1"/>
  <c r="H6" i="44" s="1"/>
  <c r="B6" i="44" s="1"/>
  <c r="F5" i="44"/>
  <c r="G5" i="44" s="1"/>
  <c r="H5" i="44" s="1"/>
  <c r="B5" i="44" s="1"/>
  <c r="C18" i="44" l="1"/>
  <c r="C54" i="44"/>
  <c r="C27" i="44"/>
  <c r="C19" i="44"/>
  <c r="C110" i="44"/>
  <c r="C55" i="44"/>
  <c r="G4" i="44"/>
  <c r="H4" i="44" s="1"/>
  <c r="B4" i="44" s="1"/>
  <c r="D39" i="21"/>
  <c r="C109" i="44" l="1"/>
  <c r="C26" i="44"/>
  <c r="C61" i="44"/>
  <c r="C108" i="44"/>
  <c r="C53" i="44"/>
  <c r="C107" i="44"/>
  <c r="C25" i="44"/>
  <c r="C17" i="44"/>
  <c r="E14" i="21"/>
  <c r="D33" i="21"/>
  <c r="D42" i="21" l="1"/>
  <c r="F12" i="21"/>
  <c r="F13" i="21"/>
  <c r="E13" i="21"/>
  <c r="E12" i="21"/>
  <c r="D25" i="21"/>
  <c r="I26" i="21" s="1"/>
  <c r="K29" i="21" s="1"/>
  <c r="K30" i="21" s="1"/>
  <c r="G12" i="21" l="1"/>
  <c r="I13" i="21"/>
  <c r="F7" i="52"/>
  <c r="G7" i="52" s="1"/>
  <c r="H7" i="52" s="1"/>
  <c r="B7" i="52" s="1"/>
  <c r="F7" i="55"/>
  <c r="G7" i="55" s="1"/>
  <c r="H7" i="55" s="1"/>
  <c r="B7" i="55" s="1"/>
  <c r="F7" i="51"/>
  <c r="G7" i="51" s="1"/>
  <c r="H7" i="51" s="1"/>
  <c r="B7" i="51" s="1"/>
  <c r="F7" i="54"/>
  <c r="G7" i="54" s="1"/>
  <c r="H7" i="54" s="1"/>
  <c r="B7" i="54" s="1"/>
  <c r="F7" i="44"/>
  <c r="G7" i="44" s="1"/>
  <c r="H7" i="44" s="1"/>
  <c r="B7" i="44" s="1"/>
  <c r="F7" i="38"/>
  <c r="G7" i="38" s="1"/>
  <c r="H7" i="38" s="1"/>
  <c r="B7" i="38" s="1"/>
  <c r="F7" i="22"/>
  <c r="G7" i="22" s="1"/>
  <c r="H7" i="22" s="1"/>
  <c r="B7" i="22" s="1"/>
  <c r="F7" i="45"/>
  <c r="G7" i="45" s="1"/>
  <c r="H7" i="45" s="1"/>
  <c r="B7" i="45" s="1"/>
  <c r="C19" i="22" l="1"/>
  <c r="C47" i="22"/>
  <c r="C88" i="22"/>
  <c r="C53" i="22"/>
  <c r="C28" i="22"/>
  <c r="C90" i="22"/>
  <c r="C26" i="22"/>
  <c r="C91" i="22"/>
  <c r="C52" i="22"/>
  <c r="C87" i="22"/>
  <c r="C89" i="22"/>
  <c r="C27" i="22"/>
  <c r="C20" i="44"/>
  <c r="C56" i="44"/>
  <c r="C113" i="44"/>
  <c r="C29" i="44"/>
  <c r="C111" i="44"/>
  <c r="C64" i="44"/>
  <c r="C30" i="44"/>
  <c r="C63" i="44"/>
  <c r="C28" i="44"/>
  <c r="C62" i="44"/>
  <c r="C112" i="44"/>
  <c r="C19" i="51"/>
  <c r="C46" i="51"/>
  <c r="C85" i="51"/>
  <c r="C53" i="51"/>
  <c r="C26" i="51"/>
  <c r="C28" i="51"/>
  <c r="C27" i="51"/>
  <c r="C86" i="51"/>
  <c r="C51" i="51"/>
  <c r="C52" i="51"/>
  <c r="C87" i="51"/>
  <c r="C47" i="38"/>
  <c r="C19" i="38"/>
  <c r="C118" i="38"/>
  <c r="C27" i="38"/>
  <c r="C26" i="38"/>
  <c r="C89" i="38"/>
  <c r="C85" i="38"/>
  <c r="C87" i="38"/>
  <c r="C53" i="38"/>
  <c r="C86" i="38"/>
  <c r="C28" i="38"/>
  <c r="C52" i="38"/>
  <c r="C88" i="38"/>
  <c r="C20" i="55"/>
  <c r="C56" i="55"/>
  <c r="C120" i="55"/>
  <c r="C62" i="55"/>
  <c r="C64" i="55"/>
  <c r="C119" i="55"/>
  <c r="C63" i="55"/>
  <c r="C118" i="55"/>
  <c r="C30" i="55"/>
  <c r="C29" i="55"/>
  <c r="C28" i="55"/>
  <c r="C20" i="45"/>
  <c r="C56" i="45"/>
  <c r="C28" i="45"/>
  <c r="C63" i="45"/>
  <c r="C64" i="45"/>
  <c r="C29" i="45"/>
  <c r="C113" i="45"/>
  <c r="C115" i="45"/>
  <c r="C62" i="45"/>
  <c r="C30" i="45"/>
  <c r="C114" i="45"/>
  <c r="C20" i="54"/>
  <c r="C56" i="54"/>
  <c r="C28" i="54"/>
  <c r="C30" i="54"/>
  <c r="C63" i="54"/>
  <c r="C29" i="54"/>
  <c r="C62" i="54"/>
  <c r="C115" i="54"/>
  <c r="C64" i="54"/>
  <c r="C116" i="54"/>
  <c r="C114" i="54"/>
  <c r="C47" i="52"/>
  <c r="C19" i="52"/>
  <c r="C54" i="52"/>
  <c r="C91" i="52"/>
  <c r="C28" i="52"/>
  <c r="C52" i="52"/>
  <c r="C27" i="52"/>
  <c r="C90" i="52"/>
  <c r="C26" i="52"/>
  <c r="C53" i="52"/>
  <c r="C92" i="52"/>
  <c r="F10" i="54"/>
  <c r="G10" i="54" s="1"/>
  <c r="H10" i="54" s="1"/>
  <c r="B10" i="54" s="1"/>
  <c r="F10" i="52"/>
  <c r="G10" i="52" s="1"/>
  <c r="H10" i="52" s="1"/>
  <c r="B10" i="52" s="1"/>
  <c r="F10" i="51"/>
  <c r="G10" i="51" s="1"/>
  <c r="H10" i="51" s="1"/>
  <c r="B10" i="51" s="1"/>
  <c r="F8" i="48"/>
  <c r="G8" i="48" s="1"/>
  <c r="H8" i="48" s="1"/>
  <c r="B8" i="48" s="1"/>
  <c r="F8" i="49"/>
  <c r="G8" i="49" s="1"/>
  <c r="H8" i="49" s="1"/>
  <c r="B8" i="49" s="1"/>
  <c r="F11" i="55"/>
  <c r="G11" i="55" s="1"/>
  <c r="H11" i="55" s="1"/>
  <c r="B11" i="55" s="1"/>
  <c r="C98" i="55" s="1"/>
  <c r="F11" i="54"/>
  <c r="G11" i="54" s="1"/>
  <c r="H11" i="54" s="1"/>
  <c r="B11" i="54" s="1"/>
  <c r="C49" i="54" s="1"/>
  <c r="F9" i="52"/>
  <c r="G9" i="52" s="1"/>
  <c r="H9" i="52" s="1"/>
  <c r="B9" i="52" s="1"/>
  <c r="C65" i="52" s="1"/>
  <c r="F9" i="55"/>
  <c r="G9" i="55" s="1"/>
  <c r="H9" i="55" s="1"/>
  <c r="B9" i="55" s="1"/>
  <c r="F9" i="51"/>
  <c r="G9" i="51" s="1"/>
  <c r="H9" i="51" s="1"/>
  <c r="B9" i="51" s="1"/>
  <c r="C63" i="51" s="1"/>
  <c r="F9" i="54"/>
  <c r="G9" i="54" s="1"/>
  <c r="H9" i="54" s="1"/>
  <c r="B9" i="54" s="1"/>
  <c r="C73" i="54" s="1"/>
  <c r="F10" i="55"/>
  <c r="G10" i="55" s="1"/>
  <c r="H10" i="55" s="1"/>
  <c r="B10" i="55" s="1"/>
  <c r="F7" i="48"/>
  <c r="G7" i="48" s="1"/>
  <c r="H7" i="48" s="1"/>
  <c r="B7" i="48" s="1"/>
  <c r="F7" i="47"/>
  <c r="G7" i="47" s="1"/>
  <c r="H7" i="47" s="1"/>
  <c r="B7" i="47" s="1"/>
  <c r="F7" i="49"/>
  <c r="G7" i="49" s="1"/>
  <c r="H7" i="49" s="1"/>
  <c r="B7" i="49" s="1"/>
  <c r="F7" i="50"/>
  <c r="G7" i="50" s="1"/>
  <c r="H7" i="50" s="1"/>
  <c r="B7" i="50" s="1"/>
  <c r="F9" i="44"/>
  <c r="G9" i="44" s="1"/>
  <c r="H9" i="44" s="1"/>
  <c r="B9" i="44" s="1"/>
  <c r="C75" i="44" s="1"/>
  <c r="F9" i="38"/>
  <c r="G9" i="38" s="1"/>
  <c r="H9" i="38" s="1"/>
  <c r="B9" i="38" s="1"/>
  <c r="C98" i="38" s="1"/>
  <c r="F9" i="22"/>
  <c r="G9" i="22" s="1"/>
  <c r="H9" i="22" s="1"/>
  <c r="B9" i="22" s="1"/>
  <c r="C64" i="22" s="1"/>
  <c r="F9" i="45"/>
  <c r="G9" i="45" s="1"/>
  <c r="H9" i="45" s="1"/>
  <c r="B9" i="45" s="1"/>
  <c r="C123" i="45" s="1"/>
  <c r="F8" i="43"/>
  <c r="G8" i="43" s="1"/>
  <c r="H8" i="43" s="1"/>
  <c r="B8" i="43" s="1"/>
  <c r="F8" i="42"/>
  <c r="G8" i="42" s="1"/>
  <c r="H8" i="42" s="1"/>
  <c r="B8" i="42" s="1"/>
  <c r="F7" i="41"/>
  <c r="G7" i="41" s="1"/>
  <c r="H7" i="41" s="1"/>
  <c r="B7" i="41" s="1"/>
  <c r="F7" i="40"/>
  <c r="G7" i="40" s="1"/>
  <c r="H7" i="40" s="1"/>
  <c r="B7" i="40" s="1"/>
  <c r="F7" i="42"/>
  <c r="G7" i="42" s="1"/>
  <c r="H7" i="42" s="1"/>
  <c r="B7" i="42" s="1"/>
  <c r="F7" i="43"/>
  <c r="G7" i="43" s="1"/>
  <c r="H7" i="43" s="1"/>
  <c r="B7" i="43" s="1"/>
  <c r="F10" i="38"/>
  <c r="G10" i="38" s="1"/>
  <c r="H10" i="38" s="1"/>
  <c r="B10" i="38" s="1"/>
  <c r="F10" i="22"/>
  <c r="G10" i="22" s="1"/>
  <c r="H10" i="22" s="1"/>
  <c r="B10" i="22" s="1"/>
  <c r="F10" i="45"/>
  <c r="G10" i="45" s="1"/>
  <c r="H10" i="45" s="1"/>
  <c r="B10" i="45" s="1"/>
  <c r="F11" i="44"/>
  <c r="G11" i="44" s="1"/>
  <c r="H11" i="44" s="1"/>
  <c r="B11" i="44" s="1"/>
  <c r="F11" i="45"/>
  <c r="G11" i="45" s="1"/>
  <c r="H11" i="45" s="1"/>
  <c r="B11" i="45" s="1"/>
  <c r="C144" i="45" s="1"/>
  <c r="F10" i="44"/>
  <c r="G10" i="44" s="1"/>
  <c r="H10" i="44" s="1"/>
  <c r="B10" i="44" s="1"/>
  <c r="F14" i="21"/>
  <c r="C97" i="54" l="1"/>
  <c r="C138" i="45"/>
  <c r="C140" i="54"/>
  <c r="C144" i="54"/>
  <c r="C92" i="45"/>
  <c r="C95" i="54"/>
  <c r="C93" i="45"/>
  <c r="C60" i="44"/>
  <c r="C24" i="44"/>
  <c r="C137" i="44"/>
  <c r="C132" i="44"/>
  <c r="C47" i="44"/>
  <c r="C48" i="44"/>
  <c r="C92" i="44"/>
  <c r="C136" i="44"/>
  <c r="C91" i="44"/>
  <c r="C46" i="44"/>
  <c r="C90" i="44"/>
  <c r="C33" i="42"/>
  <c r="C18" i="42"/>
  <c r="C38" i="42"/>
  <c r="C39" i="42"/>
  <c r="C26" i="42"/>
  <c r="C25" i="42"/>
  <c r="C53" i="42"/>
  <c r="C27" i="42"/>
  <c r="C24" i="55"/>
  <c r="C60" i="55"/>
  <c r="C144" i="55"/>
  <c r="C47" i="55"/>
  <c r="C48" i="55"/>
  <c r="C145" i="55"/>
  <c r="C146" i="55"/>
  <c r="C151" i="55"/>
  <c r="C97" i="55"/>
  <c r="C96" i="55"/>
  <c r="C46" i="55"/>
  <c r="C95" i="55"/>
  <c r="C49" i="55"/>
  <c r="C33" i="43"/>
  <c r="C18" i="43"/>
  <c r="C54" i="43"/>
  <c r="C39" i="43"/>
  <c r="C38" i="43"/>
  <c r="C26" i="43"/>
  <c r="C25" i="43"/>
  <c r="C27" i="43"/>
  <c r="C33" i="49"/>
  <c r="C18" i="49"/>
  <c r="C49" i="49"/>
  <c r="C25" i="49"/>
  <c r="C38" i="49"/>
  <c r="C26" i="49"/>
  <c r="C27" i="49"/>
  <c r="C51" i="49"/>
  <c r="C96" i="54"/>
  <c r="C91" i="45"/>
  <c r="C99" i="55"/>
  <c r="C147" i="55"/>
  <c r="C95" i="44"/>
  <c r="C49" i="44"/>
  <c r="C18" i="48"/>
  <c r="C37" i="48"/>
  <c r="C25" i="48"/>
  <c r="C27" i="48"/>
  <c r="C48" i="48"/>
  <c r="C26" i="48"/>
  <c r="C133" i="44"/>
  <c r="C94" i="44"/>
  <c r="C93" i="44"/>
  <c r="C100" i="55"/>
  <c r="C60" i="45"/>
  <c r="C24" i="45"/>
  <c r="C137" i="45"/>
  <c r="C47" i="45"/>
  <c r="C142" i="45"/>
  <c r="C90" i="45"/>
  <c r="C136" i="45"/>
  <c r="C143" i="45"/>
  <c r="C89" i="45"/>
  <c r="C46" i="45"/>
  <c r="C48" i="45"/>
  <c r="C60" i="54"/>
  <c r="C24" i="54"/>
  <c r="C47" i="54"/>
  <c r="C46" i="54"/>
  <c r="C138" i="54"/>
  <c r="C48" i="54"/>
  <c r="C137" i="54"/>
  <c r="C94" i="54"/>
  <c r="C139" i="54"/>
  <c r="C49" i="45"/>
  <c r="C152" i="55"/>
  <c r="C38" i="54"/>
  <c r="C62" i="22"/>
  <c r="C105" i="54"/>
  <c r="C64" i="38"/>
  <c r="C36" i="38"/>
  <c r="C124" i="54"/>
  <c r="C101" i="45"/>
  <c r="C64" i="52"/>
  <c r="C75" i="54"/>
  <c r="C73" i="45"/>
  <c r="C36" i="22"/>
  <c r="C95" i="22"/>
  <c r="C22" i="55"/>
  <c r="C58" i="55"/>
  <c r="C154" i="55"/>
  <c r="C149" i="55"/>
  <c r="C51" i="55"/>
  <c r="C35" i="55"/>
  <c r="C126" i="55"/>
  <c r="C106" i="55"/>
  <c r="C36" i="55"/>
  <c r="C105" i="55"/>
  <c r="C125" i="55"/>
  <c r="C129" i="55"/>
  <c r="C128" i="55"/>
  <c r="C71" i="55"/>
  <c r="C37" i="55"/>
  <c r="C72" i="55"/>
  <c r="C74" i="44"/>
  <c r="C145" i="45"/>
  <c r="C58" i="45"/>
  <c r="C140" i="45"/>
  <c r="C51" i="45"/>
  <c r="C22" i="45"/>
  <c r="C99" i="45"/>
  <c r="C71" i="45"/>
  <c r="C100" i="45"/>
  <c r="C98" i="45"/>
  <c r="C120" i="45"/>
  <c r="C37" i="45"/>
  <c r="C121" i="45"/>
  <c r="C35" i="45"/>
  <c r="C122" i="45"/>
  <c r="C36" i="45"/>
  <c r="C70" i="45"/>
  <c r="C66" i="52"/>
  <c r="C74" i="45"/>
  <c r="C107" i="55"/>
  <c r="C63" i="38"/>
  <c r="C38" i="44"/>
  <c r="C48" i="51"/>
  <c r="C21" i="51"/>
  <c r="C93" i="51"/>
  <c r="C61" i="51"/>
  <c r="C34" i="51"/>
  <c r="C92" i="51"/>
  <c r="C33" i="51"/>
  <c r="C94" i="51"/>
  <c r="C90" i="51"/>
  <c r="C60" i="51"/>
  <c r="C59" i="51"/>
  <c r="C35" i="51"/>
  <c r="C75" i="55"/>
  <c r="C38" i="55"/>
  <c r="C95" i="51"/>
  <c r="C21" i="22"/>
  <c r="C115" i="22"/>
  <c r="C49" i="22"/>
  <c r="C35" i="22"/>
  <c r="C61" i="22"/>
  <c r="C33" i="22"/>
  <c r="C97" i="22"/>
  <c r="C60" i="22"/>
  <c r="C99" i="22"/>
  <c r="C98" i="22"/>
  <c r="C34" i="22"/>
  <c r="C72" i="45"/>
  <c r="C38" i="45"/>
  <c r="C74" i="55"/>
  <c r="C100" i="22"/>
  <c r="C51" i="44"/>
  <c r="C134" i="44"/>
  <c r="C22" i="44"/>
  <c r="C58" i="44"/>
  <c r="C37" i="44"/>
  <c r="C101" i="44"/>
  <c r="C100" i="44"/>
  <c r="C72" i="44"/>
  <c r="C117" i="44"/>
  <c r="C36" i="44"/>
  <c r="C118" i="44"/>
  <c r="C71" i="44"/>
  <c r="C70" i="44"/>
  <c r="C116" i="44"/>
  <c r="C35" i="44"/>
  <c r="C99" i="44"/>
  <c r="C73" i="44"/>
  <c r="C49" i="52"/>
  <c r="C21" i="52"/>
  <c r="C96" i="52"/>
  <c r="C62" i="52"/>
  <c r="C33" i="52"/>
  <c r="C34" i="52"/>
  <c r="C35" i="52"/>
  <c r="C99" i="52"/>
  <c r="C63" i="52"/>
  <c r="C61" i="52"/>
  <c r="C98" i="52"/>
  <c r="C100" i="52"/>
  <c r="C101" i="52"/>
  <c r="C73" i="55"/>
  <c r="C36" i="52"/>
  <c r="C120" i="38"/>
  <c r="C49" i="38"/>
  <c r="C21" i="38"/>
  <c r="C34" i="38"/>
  <c r="C97" i="38"/>
  <c r="C61" i="38"/>
  <c r="C35" i="38"/>
  <c r="C102" i="38"/>
  <c r="C96" i="38"/>
  <c r="C100" i="38"/>
  <c r="C33" i="38"/>
  <c r="C101" i="38"/>
  <c r="C60" i="38"/>
  <c r="C145" i="54"/>
  <c r="C58" i="54"/>
  <c r="C51" i="54"/>
  <c r="C22" i="54"/>
  <c r="C142" i="54"/>
  <c r="C122" i="54"/>
  <c r="C102" i="54"/>
  <c r="C71" i="54"/>
  <c r="C104" i="54"/>
  <c r="C70" i="54"/>
  <c r="C35" i="54"/>
  <c r="C121" i="54"/>
  <c r="C37" i="54"/>
  <c r="C123" i="54"/>
  <c r="C103" i="54"/>
  <c r="C119" i="54"/>
  <c r="C72" i="54"/>
  <c r="C36" i="54"/>
  <c r="C74" i="54"/>
  <c r="C130" i="55"/>
  <c r="C62" i="38"/>
  <c r="C103" i="38"/>
  <c r="C64" i="51"/>
  <c r="C62" i="51"/>
  <c r="C36" i="51"/>
  <c r="C102" i="44"/>
  <c r="C119" i="44"/>
  <c r="C63" i="22"/>
  <c r="C87" i="45"/>
  <c r="C23" i="45"/>
  <c r="C134" i="45"/>
  <c r="C126" i="45"/>
  <c r="C102" i="45"/>
  <c r="C132" i="45"/>
  <c r="C141" i="45"/>
  <c r="C125" i="45"/>
  <c r="C77" i="45"/>
  <c r="C45" i="45"/>
  <c r="C131" i="45"/>
  <c r="C106" i="45"/>
  <c r="C43" i="45"/>
  <c r="C59" i="45"/>
  <c r="C130" i="45"/>
  <c r="C104" i="45"/>
  <c r="C88" i="45"/>
  <c r="C128" i="45"/>
  <c r="C52" i="45"/>
  <c r="C41" i="45"/>
  <c r="C147" i="45"/>
  <c r="C40" i="45"/>
  <c r="C146" i="45"/>
  <c r="C81" i="45"/>
  <c r="C80" i="45"/>
  <c r="C78" i="45"/>
  <c r="C79" i="45"/>
  <c r="C82" i="45"/>
  <c r="C133" i="45"/>
  <c r="C42" i="45"/>
  <c r="C127" i="45"/>
  <c r="C103" i="45"/>
  <c r="C107" i="51"/>
  <c r="C99" i="51"/>
  <c r="C43" i="51"/>
  <c r="C98" i="51"/>
  <c r="C105" i="51"/>
  <c r="C97" i="51"/>
  <c r="C81" i="51"/>
  <c r="C73" i="51"/>
  <c r="C49" i="51"/>
  <c r="C41" i="51"/>
  <c r="C103" i="51"/>
  <c r="C22" i="51"/>
  <c r="C72" i="51"/>
  <c r="C102" i="51"/>
  <c r="C39" i="51"/>
  <c r="C101" i="51"/>
  <c r="C78" i="51"/>
  <c r="C69" i="51"/>
  <c r="C110" i="51"/>
  <c r="C38" i="51"/>
  <c r="C79" i="51"/>
  <c r="C74" i="51"/>
  <c r="C40" i="51"/>
  <c r="C70" i="51"/>
  <c r="C80" i="51"/>
  <c r="C104" i="51"/>
  <c r="C71" i="51"/>
  <c r="C52" i="43"/>
  <c r="C28" i="43"/>
  <c r="C51" i="43"/>
  <c r="C35" i="43"/>
  <c r="C41" i="43"/>
  <c r="C49" i="43"/>
  <c r="C40" i="43"/>
  <c r="C17" i="43"/>
  <c r="C48" i="43"/>
  <c r="C23" i="43"/>
  <c r="C22" i="43"/>
  <c r="C32" i="43"/>
  <c r="C56" i="43"/>
  <c r="C53" i="43"/>
  <c r="C36" i="43"/>
  <c r="C50" i="43"/>
  <c r="C24" i="43"/>
  <c r="C42" i="43"/>
  <c r="C37" i="43"/>
  <c r="C50" i="42"/>
  <c r="C17" i="42"/>
  <c r="C56" i="42"/>
  <c r="C48" i="42"/>
  <c r="C40" i="42"/>
  <c r="C32" i="42"/>
  <c r="C54" i="42"/>
  <c r="C22" i="42"/>
  <c r="C51" i="42"/>
  <c r="C28" i="42"/>
  <c r="C47" i="42"/>
  <c r="C23" i="42"/>
  <c r="C35" i="42"/>
  <c r="C41" i="42"/>
  <c r="C52" i="42"/>
  <c r="C49" i="42"/>
  <c r="C24" i="42"/>
  <c r="C37" i="42"/>
  <c r="C36" i="42"/>
  <c r="C36" i="40"/>
  <c r="C20" i="40"/>
  <c r="C35" i="40"/>
  <c r="C27" i="40"/>
  <c r="C34" i="40"/>
  <c r="C37" i="40"/>
  <c r="C21" i="40"/>
  <c r="C40" i="40"/>
  <c r="C16" i="40"/>
  <c r="C25" i="40"/>
  <c r="C28" i="40"/>
  <c r="C29" i="40"/>
  <c r="C38" i="40"/>
  <c r="C22" i="40"/>
  <c r="C136" i="54"/>
  <c r="C80" i="54"/>
  <c r="C40" i="54"/>
  <c r="C143" i="54"/>
  <c r="C127" i="54"/>
  <c r="C110" i="54"/>
  <c r="C52" i="54"/>
  <c r="C107" i="54"/>
  <c r="C43" i="54"/>
  <c r="C23" i="54"/>
  <c r="C148" i="54"/>
  <c r="C92" i="54"/>
  <c r="C131" i="54"/>
  <c r="C134" i="54"/>
  <c r="C126" i="54"/>
  <c r="C59" i="54"/>
  <c r="C90" i="54"/>
  <c r="C129" i="54"/>
  <c r="C89" i="54"/>
  <c r="C109" i="54"/>
  <c r="C45" i="54"/>
  <c r="C132" i="54"/>
  <c r="C84" i="54"/>
  <c r="C83" i="54"/>
  <c r="C41" i="54"/>
  <c r="C128" i="54"/>
  <c r="C108" i="54"/>
  <c r="C133" i="54"/>
  <c r="C42" i="54"/>
  <c r="C85" i="54"/>
  <c r="C81" i="54"/>
  <c r="C91" i="54"/>
  <c r="C82" i="54"/>
  <c r="C105" i="22"/>
  <c r="C81" i="22"/>
  <c r="C73" i="22"/>
  <c r="C41" i="22"/>
  <c r="C38" i="22"/>
  <c r="C22" i="22"/>
  <c r="C112" i="22"/>
  <c r="C72" i="22"/>
  <c r="C111" i="22"/>
  <c r="C103" i="22"/>
  <c r="C79" i="22"/>
  <c r="C39" i="22"/>
  <c r="C102" i="22"/>
  <c r="C78" i="22"/>
  <c r="C107" i="22"/>
  <c r="C69" i="22"/>
  <c r="C109" i="22"/>
  <c r="C43" i="22"/>
  <c r="C108" i="22"/>
  <c r="C50" i="22"/>
  <c r="C116" i="22"/>
  <c r="C40" i="22"/>
  <c r="C80" i="22"/>
  <c r="C110" i="22"/>
  <c r="C104" i="22"/>
  <c r="C71" i="22"/>
  <c r="C70" i="22"/>
  <c r="C74" i="22"/>
  <c r="C110" i="52"/>
  <c r="C38" i="52"/>
  <c r="C22" i="52"/>
  <c r="C117" i="52"/>
  <c r="C109" i="52"/>
  <c r="C108" i="52"/>
  <c r="C84" i="52"/>
  <c r="C39" i="52"/>
  <c r="C103" i="52"/>
  <c r="C106" i="52"/>
  <c r="C75" i="52"/>
  <c r="C104" i="52"/>
  <c r="C74" i="52"/>
  <c r="C114" i="52"/>
  <c r="C43" i="52"/>
  <c r="C71" i="52"/>
  <c r="C82" i="52"/>
  <c r="C41" i="52"/>
  <c r="C112" i="52"/>
  <c r="C50" i="52"/>
  <c r="C81" i="52"/>
  <c r="C105" i="52"/>
  <c r="C40" i="52"/>
  <c r="C72" i="52"/>
  <c r="C76" i="52"/>
  <c r="C73" i="52"/>
  <c r="C83" i="52"/>
  <c r="C111" i="52"/>
  <c r="C138" i="55"/>
  <c r="C114" i="55"/>
  <c r="C90" i="55"/>
  <c r="C137" i="55"/>
  <c r="C52" i="55"/>
  <c r="C155" i="55"/>
  <c r="C41" i="55"/>
  <c r="C141" i="55"/>
  <c r="C109" i="55"/>
  <c r="C45" i="55"/>
  <c r="C139" i="55"/>
  <c r="C91" i="55"/>
  <c r="C59" i="55"/>
  <c r="C112" i="55"/>
  <c r="C80" i="55"/>
  <c r="C40" i="55"/>
  <c r="C150" i="55"/>
  <c r="C133" i="55"/>
  <c r="C84" i="55"/>
  <c r="C143" i="55"/>
  <c r="C135" i="55"/>
  <c r="C23" i="55"/>
  <c r="C158" i="55"/>
  <c r="C110" i="55"/>
  <c r="C93" i="55"/>
  <c r="C132" i="55"/>
  <c r="C83" i="55"/>
  <c r="C43" i="55"/>
  <c r="C82" i="55"/>
  <c r="C42" i="55"/>
  <c r="C111" i="55"/>
  <c r="C134" i="55"/>
  <c r="C81" i="55"/>
  <c r="C85" i="55"/>
  <c r="C140" i="55"/>
  <c r="C92" i="55"/>
  <c r="C36" i="50"/>
  <c r="C28" i="50"/>
  <c r="C20" i="50"/>
  <c r="C34" i="50"/>
  <c r="C26" i="50"/>
  <c r="C37" i="50"/>
  <c r="C33" i="50"/>
  <c r="C21" i="50"/>
  <c r="C16" i="50"/>
  <c r="C38" i="50"/>
  <c r="C22" i="50"/>
  <c r="C29" i="50"/>
  <c r="C35" i="50"/>
  <c r="C30" i="50"/>
  <c r="C16" i="47"/>
  <c r="C39" i="47"/>
  <c r="C20" i="47"/>
  <c r="C28" i="47"/>
  <c r="C35" i="47"/>
  <c r="C26" i="47"/>
  <c r="C21" i="47"/>
  <c r="C33" i="47"/>
  <c r="C29" i="47"/>
  <c r="C30" i="47"/>
  <c r="C36" i="47"/>
  <c r="C34" i="47"/>
  <c r="C22" i="47"/>
  <c r="C106" i="38"/>
  <c r="C50" i="38"/>
  <c r="C111" i="38"/>
  <c r="C79" i="38"/>
  <c r="C39" i="38"/>
  <c r="C121" i="38"/>
  <c r="C113" i="38"/>
  <c r="C105" i="38"/>
  <c r="C81" i="38"/>
  <c r="C41" i="38"/>
  <c r="C72" i="38"/>
  <c r="C71" i="38"/>
  <c r="C38" i="38"/>
  <c r="C115" i="38"/>
  <c r="C22" i="38"/>
  <c r="C107" i="38"/>
  <c r="C68" i="38"/>
  <c r="C78" i="38"/>
  <c r="C109" i="38"/>
  <c r="C110" i="38"/>
  <c r="C43" i="38"/>
  <c r="C80" i="38"/>
  <c r="C70" i="38"/>
  <c r="C112" i="38"/>
  <c r="C40" i="38"/>
  <c r="C73" i="38"/>
  <c r="C69" i="38"/>
  <c r="C32" i="48"/>
  <c r="C23" i="48"/>
  <c r="C46" i="48"/>
  <c r="C38" i="48"/>
  <c r="C22" i="48"/>
  <c r="C28" i="48"/>
  <c r="C45" i="48"/>
  <c r="C17" i="48"/>
  <c r="C49" i="48"/>
  <c r="C43" i="48"/>
  <c r="C42" i="48"/>
  <c r="C52" i="48"/>
  <c r="C34" i="48"/>
  <c r="C24" i="48"/>
  <c r="C36" i="48"/>
  <c r="C44" i="48"/>
  <c r="C35" i="48"/>
  <c r="C47" i="48"/>
  <c r="C39" i="48"/>
  <c r="C83" i="44"/>
  <c r="C59" i="44"/>
  <c r="C43" i="44"/>
  <c r="C138" i="44"/>
  <c r="C130" i="44"/>
  <c r="C122" i="44"/>
  <c r="C106" i="44"/>
  <c r="C82" i="44"/>
  <c r="C121" i="44"/>
  <c r="C105" i="44"/>
  <c r="C89" i="44"/>
  <c r="C41" i="44"/>
  <c r="C40" i="44"/>
  <c r="C135" i="44"/>
  <c r="C103" i="44"/>
  <c r="C128" i="44"/>
  <c r="C88" i="44"/>
  <c r="C127" i="44"/>
  <c r="C126" i="44"/>
  <c r="C124" i="44"/>
  <c r="C79" i="44"/>
  <c r="C45" i="44"/>
  <c r="C23" i="44"/>
  <c r="C52" i="44"/>
  <c r="C123" i="44"/>
  <c r="C129" i="44"/>
  <c r="C104" i="44"/>
  <c r="C80" i="44"/>
  <c r="C81" i="44"/>
  <c r="C84" i="44"/>
  <c r="C42" i="44"/>
  <c r="C21" i="41"/>
  <c r="C36" i="41"/>
  <c r="C28" i="41"/>
  <c r="C20" i="41"/>
  <c r="C16" i="41"/>
  <c r="C34" i="41"/>
  <c r="C39" i="41"/>
  <c r="C26" i="41"/>
  <c r="C35" i="41"/>
  <c r="C33" i="41"/>
  <c r="C22" i="41"/>
  <c r="C30" i="41"/>
  <c r="C37" i="41"/>
  <c r="C29" i="41"/>
  <c r="C55" i="49"/>
  <c r="C47" i="49"/>
  <c r="C39" i="49"/>
  <c r="C23" i="49"/>
  <c r="C46" i="49"/>
  <c r="C22" i="49"/>
  <c r="C52" i="49"/>
  <c r="C28" i="49"/>
  <c r="C17" i="49"/>
  <c r="C35" i="49"/>
  <c r="C50" i="49"/>
  <c r="C44" i="49"/>
  <c r="C43" i="49"/>
  <c r="C32" i="49"/>
  <c r="C45" i="49"/>
  <c r="C37" i="49"/>
  <c r="C36" i="49"/>
  <c r="C24" i="49"/>
  <c r="C48" i="49"/>
  <c r="C40" i="49"/>
  <c r="C10" i="48" l="1"/>
  <c r="F10" i="48" s="1"/>
  <c r="C10" i="42"/>
  <c r="C10" i="49"/>
  <c r="F10" i="49" s="1"/>
  <c r="C9" i="41"/>
  <c r="C10" i="43"/>
  <c r="C9" i="40"/>
  <c r="F8" i="55"/>
  <c r="G8" i="55" s="1"/>
  <c r="H8" i="55" s="1"/>
  <c r="B8" i="55" s="1"/>
  <c r="F8" i="52"/>
  <c r="G8" i="52" s="1"/>
  <c r="H8" i="52" s="1"/>
  <c r="B8" i="52" s="1"/>
  <c r="F8" i="51"/>
  <c r="G8" i="51" s="1"/>
  <c r="H8" i="51" s="1"/>
  <c r="B8" i="51" s="1"/>
  <c r="F8" i="54"/>
  <c r="G8" i="54" s="1"/>
  <c r="H8" i="54" s="1"/>
  <c r="B8" i="54" s="1"/>
  <c r="C9" i="47"/>
  <c r="F9" i="47" s="1"/>
  <c r="C9" i="50"/>
  <c r="F9" i="50" s="1"/>
  <c r="F8" i="44"/>
  <c r="G8" i="44" s="1"/>
  <c r="H8" i="44" s="1"/>
  <c r="B8" i="44" s="1"/>
  <c r="F8" i="38"/>
  <c r="G8" i="38" s="1"/>
  <c r="H8" i="38" s="1"/>
  <c r="B8" i="38" s="1"/>
  <c r="F8" i="22"/>
  <c r="G8" i="22" s="1"/>
  <c r="H8" i="22" s="1"/>
  <c r="B8" i="22" s="1"/>
  <c r="F8" i="45"/>
  <c r="G8" i="45" s="1"/>
  <c r="H8" i="45" s="1"/>
  <c r="B8" i="45" s="1"/>
  <c r="E4" i="21"/>
  <c r="F4" i="21"/>
  <c r="C57" i="45" l="1"/>
  <c r="C124" i="45"/>
  <c r="C39" i="45"/>
  <c r="C139" i="45"/>
  <c r="C50" i="45"/>
  <c r="C119" i="45"/>
  <c r="C21" i="45"/>
  <c r="C118" i="45"/>
  <c r="C94" i="45"/>
  <c r="C32" i="45"/>
  <c r="C116" i="45"/>
  <c r="C31" i="45"/>
  <c r="C65" i="45"/>
  <c r="C96" i="45"/>
  <c r="C66" i="45"/>
  <c r="C33" i="45"/>
  <c r="C95" i="45"/>
  <c r="C117" i="45"/>
  <c r="C75" i="45"/>
  <c r="C97" i="45"/>
  <c r="C34" i="45"/>
  <c r="C67" i="45"/>
  <c r="C68" i="45"/>
  <c r="C69" i="45"/>
  <c r="C76" i="45"/>
  <c r="C84" i="45"/>
  <c r="C44" i="45"/>
  <c r="C129" i="45"/>
  <c r="C86" i="45"/>
  <c r="C135" i="45"/>
  <c r="C105" i="45"/>
  <c r="C85" i="45"/>
  <c r="C83" i="45"/>
  <c r="C131" i="55"/>
  <c r="C50" i="55"/>
  <c r="C153" i="55"/>
  <c r="C127" i="55"/>
  <c r="C21" i="55"/>
  <c r="C57" i="55"/>
  <c r="C108" i="55"/>
  <c r="C39" i="55"/>
  <c r="C148" i="55"/>
  <c r="C32" i="55"/>
  <c r="C122" i="55"/>
  <c r="C103" i="55"/>
  <c r="C76" i="55"/>
  <c r="C78" i="55"/>
  <c r="C67" i="55"/>
  <c r="C101" i="55"/>
  <c r="C124" i="55"/>
  <c r="C66" i="55"/>
  <c r="C65" i="55"/>
  <c r="C77" i="55"/>
  <c r="C121" i="55"/>
  <c r="C33" i="55"/>
  <c r="C31" i="55"/>
  <c r="C102" i="55"/>
  <c r="C123" i="55"/>
  <c r="C69" i="55"/>
  <c r="C68" i="55"/>
  <c r="C104" i="55"/>
  <c r="C79" i="55"/>
  <c r="C70" i="55"/>
  <c r="C34" i="55"/>
  <c r="C94" i="55"/>
  <c r="C87" i="55"/>
  <c r="C142" i="55"/>
  <c r="C44" i="55"/>
  <c r="C113" i="55"/>
  <c r="C88" i="55"/>
  <c r="C89" i="55"/>
  <c r="C136" i="55"/>
  <c r="C86" i="55"/>
  <c r="C57" i="44"/>
  <c r="C21" i="44"/>
  <c r="C120" i="44"/>
  <c r="C39" i="44"/>
  <c r="C115" i="44"/>
  <c r="C50" i="44"/>
  <c r="C114" i="44"/>
  <c r="C97" i="44"/>
  <c r="C77" i="44"/>
  <c r="C96" i="44"/>
  <c r="C33" i="44"/>
  <c r="C32" i="44"/>
  <c r="C31" i="44"/>
  <c r="C66" i="44"/>
  <c r="C65" i="44"/>
  <c r="C76" i="44"/>
  <c r="C98" i="44"/>
  <c r="C34" i="44"/>
  <c r="C69" i="44"/>
  <c r="C78" i="44"/>
  <c r="C68" i="44"/>
  <c r="C67" i="44"/>
  <c r="C87" i="44"/>
  <c r="C86" i="44"/>
  <c r="C131" i="44"/>
  <c r="C44" i="44"/>
  <c r="C125" i="44"/>
  <c r="C85" i="44"/>
  <c r="C20" i="22"/>
  <c r="C96" i="22"/>
  <c r="C48" i="22"/>
  <c r="C101" i="22"/>
  <c r="C37" i="22"/>
  <c r="C94" i="22"/>
  <c r="C92" i="22"/>
  <c r="C29" i="22"/>
  <c r="C56" i="22"/>
  <c r="C66" i="22"/>
  <c r="C30" i="22"/>
  <c r="C55" i="22"/>
  <c r="C65" i="22"/>
  <c r="C31" i="22"/>
  <c r="C67" i="22"/>
  <c r="C54" i="22"/>
  <c r="C32" i="22"/>
  <c r="C93" i="22"/>
  <c r="C59" i="22"/>
  <c r="C58" i="22"/>
  <c r="C68" i="22"/>
  <c r="C57" i="22"/>
  <c r="C42" i="22"/>
  <c r="C75" i="22"/>
  <c r="C82" i="22"/>
  <c r="C77" i="22"/>
  <c r="C106" i="22"/>
  <c r="C76" i="22"/>
  <c r="C21" i="54"/>
  <c r="C57" i="54"/>
  <c r="C106" i="54"/>
  <c r="C50" i="54"/>
  <c r="C120" i="54"/>
  <c r="C39" i="54"/>
  <c r="C141" i="54"/>
  <c r="C125" i="54"/>
  <c r="C77" i="54"/>
  <c r="C99" i="54"/>
  <c r="C76" i="54"/>
  <c r="C65" i="54"/>
  <c r="C33" i="54"/>
  <c r="C32" i="54"/>
  <c r="C100" i="54"/>
  <c r="C66" i="54"/>
  <c r="C78" i="54"/>
  <c r="C118" i="54"/>
  <c r="C117" i="54"/>
  <c r="C31" i="54"/>
  <c r="C98" i="54"/>
  <c r="C34" i="54"/>
  <c r="C68" i="54"/>
  <c r="C67" i="54"/>
  <c r="C69" i="54"/>
  <c r="C79" i="54"/>
  <c r="C101" i="54"/>
  <c r="C88" i="54"/>
  <c r="C130" i="54"/>
  <c r="C44" i="54"/>
  <c r="C93" i="54"/>
  <c r="C86" i="54"/>
  <c r="C135" i="54"/>
  <c r="C87" i="54"/>
  <c r="C102" i="52"/>
  <c r="C20" i="52"/>
  <c r="C37" i="52"/>
  <c r="C48" i="52"/>
  <c r="C97" i="52"/>
  <c r="C29" i="52"/>
  <c r="C68" i="52"/>
  <c r="C30" i="52"/>
  <c r="C67" i="52"/>
  <c r="C56" i="52"/>
  <c r="C69" i="52"/>
  <c r="C57" i="52"/>
  <c r="C93" i="52"/>
  <c r="C94" i="52"/>
  <c r="C31" i="52"/>
  <c r="C55" i="52"/>
  <c r="C95" i="52"/>
  <c r="C32" i="52"/>
  <c r="C58" i="52"/>
  <c r="C70" i="52"/>
  <c r="C59" i="52"/>
  <c r="C60" i="52"/>
  <c r="C80" i="52"/>
  <c r="C79" i="52"/>
  <c r="C85" i="52"/>
  <c r="C77" i="52"/>
  <c r="C78" i="52"/>
  <c r="C113" i="52"/>
  <c r="C107" i="52"/>
  <c r="C42" i="52"/>
  <c r="C104" i="38"/>
  <c r="C20" i="38"/>
  <c r="C37" i="38"/>
  <c r="C99" i="38"/>
  <c r="C119" i="38"/>
  <c r="C48" i="38"/>
  <c r="C94" i="38"/>
  <c r="C29" i="38"/>
  <c r="C93" i="38"/>
  <c r="C95" i="38"/>
  <c r="C91" i="38"/>
  <c r="C30" i="38"/>
  <c r="C55" i="38"/>
  <c r="C65" i="38"/>
  <c r="C90" i="38"/>
  <c r="C66" i="38"/>
  <c r="C31" i="38"/>
  <c r="C54" i="38"/>
  <c r="C56" i="38"/>
  <c r="C58" i="38"/>
  <c r="C67" i="38"/>
  <c r="C57" i="38"/>
  <c r="C92" i="38"/>
  <c r="C32" i="38"/>
  <c r="C59" i="38"/>
  <c r="C76" i="38"/>
  <c r="C82" i="38"/>
  <c r="C77" i="38"/>
  <c r="C74" i="38"/>
  <c r="C114" i="38"/>
  <c r="C108" i="38"/>
  <c r="C42" i="38"/>
  <c r="C75" i="38"/>
  <c r="C96" i="51"/>
  <c r="C20" i="51"/>
  <c r="C91" i="51"/>
  <c r="C37" i="51"/>
  <c r="C47" i="51"/>
  <c r="C31" i="51"/>
  <c r="C55" i="51"/>
  <c r="C29" i="51"/>
  <c r="C66" i="51"/>
  <c r="C65" i="51"/>
  <c r="C88" i="51"/>
  <c r="C30" i="51"/>
  <c r="C67" i="51"/>
  <c r="C89" i="51"/>
  <c r="C54" i="51"/>
  <c r="C57" i="51"/>
  <c r="C68" i="51"/>
  <c r="C58" i="51"/>
  <c r="C56" i="51"/>
  <c r="C32" i="51"/>
  <c r="C77" i="51"/>
  <c r="C75" i="51"/>
  <c r="C106" i="51"/>
  <c r="C42" i="51"/>
  <c r="C100" i="51"/>
  <c r="C76" i="51"/>
  <c r="C82" i="51"/>
  <c r="F9" i="40"/>
  <c r="F10" i="43"/>
  <c r="F9" i="41"/>
  <c r="F10" i="42"/>
  <c r="D40" i="21" l="1"/>
  <c r="D41" i="21" s="1"/>
  <c r="C12" i="22"/>
  <c r="F12" i="22" s="1"/>
  <c r="C13" i="55"/>
  <c r="F13" i="55" s="1"/>
  <c r="C12" i="38"/>
  <c r="F12" i="38" s="1"/>
  <c r="C13" i="44"/>
  <c r="F13" i="44" s="1"/>
  <c r="C13" i="54"/>
  <c r="F13" i="54" s="1"/>
  <c r="C13" i="45"/>
  <c r="F13" i="45" s="1"/>
  <c r="C12" i="52"/>
  <c r="F12" i="52" s="1"/>
  <c r="C12" i="51"/>
  <c r="F12" i="51" s="1"/>
  <c r="D34" i="21" l="1"/>
  <c r="D35" i="21" s="1"/>
</calcChain>
</file>

<file path=xl/sharedStrings.xml><?xml version="1.0" encoding="utf-8"?>
<sst xmlns="http://schemas.openxmlformats.org/spreadsheetml/2006/main" count="1645" uniqueCount="288">
  <si>
    <t>Description</t>
  </si>
  <si>
    <t>psig</t>
  </si>
  <si>
    <t>Value</t>
  </si>
  <si>
    <t>Units</t>
  </si>
  <si>
    <t>Parameter</t>
  </si>
  <si>
    <t>ksi</t>
  </si>
  <si>
    <t>in</t>
  </si>
  <si>
    <t>t</t>
  </si>
  <si>
    <t>Pipe outer diameter</t>
  </si>
  <si>
    <t>D</t>
  </si>
  <si>
    <t>Maximum</t>
  </si>
  <si>
    <t>Minimum</t>
  </si>
  <si>
    <t>Inputs:</t>
  </si>
  <si>
    <t>Product</t>
  </si>
  <si>
    <t>Coefficient</t>
  </si>
  <si>
    <t>Term</t>
  </si>
  <si>
    <t>+1 Level</t>
  </si>
  <si>
    <t>-1 Level</t>
  </si>
  <si>
    <t>Factor entry sheet:</t>
  </si>
  <si>
    <t>Outputs:</t>
  </si>
  <si>
    <t>Pressure</t>
  </si>
  <si>
    <t>P</t>
  </si>
  <si>
    <t>a. Makes any warranty or representation, express or implied with respect to the accuracy, completeness, or usefulness of the information contained in this software and manual, or that their use may not infringe privately-owned rights. Inasmuch as these programs are experimental in nature, the technical information, results, or conclusions cannot be predicted. The results represent GTI's opinion based on inferences from the empirical relationships.</t>
  </si>
  <si>
    <t xml:space="preserve">b. Assumes any liability with respect to the use of these programs by any third party, which use is at the third party's sole responsibility.  </t>
  </si>
  <si>
    <t>c. Assumes any responsibility for regulatory compliance. Third party users must assess and satisfy their compliance with any related standards and regulations when using this information.</t>
  </si>
  <si>
    <t>By using this calculator, the user acknowledges reading the above disclaimer and accepts their use in accordance with these terms.</t>
  </si>
  <si>
    <t>A - Class</t>
  </si>
  <si>
    <t>The calculator software applications were developed by the Gas Technology Institute (GTI) for PHMSA.  The information provided in this manual and the associated software are offered in good faith and believed to be accurate at the time of its preparation. Neither GTI, the projects funding agencies, nor any person acting on behalf of any of them:</t>
  </si>
  <si>
    <t>Pipe wall thickness (if known)</t>
  </si>
  <si>
    <t>Material class (tensile strength)</t>
  </si>
  <si>
    <t>span</t>
  </si>
  <si>
    <t>ft</t>
  </si>
  <si>
    <t>Pipe span</t>
  </si>
  <si>
    <t>flaw.d</t>
  </si>
  <si>
    <t>flaw.l</t>
  </si>
  <si>
    <t>flaw.w</t>
  </si>
  <si>
    <t>Nominal Size</t>
  </si>
  <si>
    <t>D [in]</t>
  </si>
  <si>
    <t>t [in]</t>
  </si>
  <si>
    <t>P1.max</t>
  </si>
  <si>
    <t>°F</t>
  </si>
  <si>
    <t>class</t>
  </si>
  <si>
    <t>Soil type</t>
  </si>
  <si>
    <t>soil.type</t>
  </si>
  <si>
    <t>soil.depth</t>
  </si>
  <si>
    <t>Traffic type (road,rail,none)</t>
  </si>
  <si>
    <t>Soil Type</t>
  </si>
  <si>
    <t>Density [lb/ft^3]</t>
  </si>
  <si>
    <t>x^2</t>
  </si>
  <si>
    <t>x</t>
  </si>
  <si>
    <t>intercept</t>
  </si>
  <si>
    <t>t.pred</t>
  </si>
  <si>
    <t>Pipe wall thickness predicted by OD</t>
  </si>
  <si>
    <t>Force.vert</t>
  </si>
  <si>
    <t>lb</t>
  </si>
  <si>
    <t>Resultant vertical force on pipe span</t>
  </si>
  <si>
    <t>psi</t>
  </si>
  <si>
    <t>soil.weight</t>
  </si>
  <si>
    <t>pcf</t>
  </si>
  <si>
    <t>Soil depth</t>
  </si>
  <si>
    <t>T.max</t>
  </si>
  <si>
    <t>T.min</t>
  </si>
  <si>
    <t>C=</t>
  </si>
  <si>
    <t>Pressure.vert</t>
  </si>
  <si>
    <t>Resultant vertical pressure on pipe span</t>
  </si>
  <si>
    <t>%circ=</t>
  </si>
  <si>
    <t>%WT=</t>
  </si>
  <si>
    <t>Soil wet weight per cubic foot</t>
  </si>
  <si>
    <t>dt[K]=</t>
  </si>
  <si>
    <t>B - OD</t>
  </si>
  <si>
    <t>C - Span</t>
  </si>
  <si>
    <t>D - Depth</t>
  </si>
  <si>
    <t>E - Length</t>
  </si>
  <si>
    <t>F - Width</t>
  </si>
  <si>
    <t>H - Load</t>
  </si>
  <si>
    <t>Sand/Silt</t>
  </si>
  <si>
    <t>Clay</t>
  </si>
  <si>
    <t>Gravel/Base</t>
  </si>
  <si>
    <t>F(...)=</t>
  </si>
  <si>
    <t>P1.max.flawless</t>
  </si>
  <si>
    <t>E - Load</t>
  </si>
  <si>
    <t>F - dT</t>
  </si>
  <si>
    <t>Traffic Type</t>
  </si>
  <si>
    <t>Load [psi]</t>
  </si>
  <si>
    <t>None</t>
  </si>
  <si>
    <t>traffic=</t>
  </si>
  <si>
    <t>Highway</t>
  </si>
  <si>
    <t>Railroad</t>
  </si>
  <si>
    <t>SF.flawless</t>
  </si>
  <si>
    <t>Maximum corrosion flaw depth</t>
  </si>
  <si>
    <t>Maximum corrosion flaw length (along pipe axis)</t>
  </si>
  <si>
    <t>Maximum corrosion flaw width (around circumference)</t>
  </si>
  <si>
    <t>Minimum buried operating temperature</t>
  </si>
  <si>
    <t>Maximum buried operating temperature</t>
  </si>
  <si>
    <t>UTS</t>
  </si>
  <si>
    <t>Maximum resolved tensile stress</t>
  </si>
  <si>
    <t xml:space="preserve">Tensile strength safety factor </t>
  </si>
  <si>
    <t>Tensile strength safety factor of flawless pipe</t>
  </si>
  <si>
    <t>SF.corroded</t>
  </si>
  <si>
    <t>Pipe stresses with corrosion defect</t>
  </si>
  <si>
    <t>Pipe stresses with no defect</t>
  </si>
  <si>
    <t>ratio</t>
  </si>
  <si>
    <t>final WT=</t>
  </si>
  <si>
    <t>Hoop stress due to internal pressure (Barlow's Formula)</t>
  </si>
  <si>
    <t>Cover [ft]</t>
  </si>
  <si>
    <t>Highway H20 [psi]</t>
  </si>
  <si>
    <t>Railway E80 [psi]</t>
  </si>
  <si>
    <t>Airport [psi]</t>
  </si>
  <si>
    <t>Interpolated pressure [psi]</t>
  </si>
  <si>
    <t>P.hoop</t>
  </si>
  <si>
    <t>P=</t>
  </si>
  <si>
    <t>Pipe Dimensions</t>
  </si>
  <si>
    <t>&lt;-- If a value is entered here it will be used in all related calculations.</t>
  </si>
  <si>
    <t>Corrosion Flaw Dimensions</t>
  </si>
  <si>
    <t>Operating Conditions</t>
  </si>
  <si>
    <t>Soil and Traffic Loads</t>
  </si>
  <si>
    <t>traffic.type</t>
  </si>
  <si>
    <t>soil.weight=</t>
  </si>
  <si>
    <t>Final Equation in Terms of Coded Factors:</t>
  </si>
  <si>
    <t>J - dT</t>
  </si>
  <si>
    <t>Range Bound</t>
  </si>
  <si>
    <t>Input</t>
  </si>
  <si>
    <t>Coded</t>
  </si>
  <si>
    <t>'(Intercept)'</t>
  </si>
  <si>
    <t>'A'</t>
  </si>
  <si>
    <t>'B'</t>
  </si>
  <si>
    <t>'C'</t>
  </si>
  <si>
    <t>'D'</t>
  </si>
  <si>
    <t>'E'</t>
  </si>
  <si>
    <t>'F'</t>
  </si>
  <si>
    <t>'H'</t>
  </si>
  <si>
    <t>'A:B'</t>
  </si>
  <si>
    <t>'A:C'</t>
  </si>
  <si>
    <t>'B:C'</t>
  </si>
  <si>
    <t>'A:D'</t>
  </si>
  <si>
    <t>'B:D'</t>
  </si>
  <si>
    <t>'C:D'</t>
  </si>
  <si>
    <t>'A:E'</t>
  </si>
  <si>
    <t>'B:E'</t>
  </si>
  <si>
    <t>'C:E'</t>
  </si>
  <si>
    <t>'D:E'</t>
  </si>
  <si>
    <t>'A:F'</t>
  </si>
  <si>
    <t>'B:F'</t>
  </si>
  <si>
    <t>'C:F'</t>
  </si>
  <si>
    <t>'D:F'</t>
  </si>
  <si>
    <t>'E:F'</t>
  </si>
  <si>
    <t>'A:H'</t>
  </si>
  <si>
    <t>'B:H'</t>
  </si>
  <si>
    <t>'C:H'</t>
  </si>
  <si>
    <t>'D:H'</t>
  </si>
  <si>
    <t>'E:H'</t>
  </si>
  <si>
    <t>'F:H'</t>
  </si>
  <si>
    <t>'A^2'</t>
  </si>
  <si>
    <t>'C^2'</t>
  </si>
  <si>
    <t>'D^2'</t>
  </si>
  <si>
    <t>'E^2'</t>
  </si>
  <si>
    <t>'F^2'</t>
  </si>
  <si>
    <t>'H^2'</t>
  </si>
  <si>
    <t>'A:B:C'</t>
  </si>
  <si>
    <t>'A:B:D'</t>
  </si>
  <si>
    <t>'A:C:D'</t>
  </si>
  <si>
    <t>'B:C:D'</t>
  </si>
  <si>
    <t>'A:B:E'</t>
  </si>
  <si>
    <t>'A:C:E'</t>
  </si>
  <si>
    <t>'A:D:E'</t>
  </si>
  <si>
    <t>'C:D:E'</t>
  </si>
  <si>
    <t>'A:D:F'</t>
  </si>
  <si>
    <t>'B:D:F'</t>
  </si>
  <si>
    <t>'C:D:F'</t>
  </si>
  <si>
    <t>'D:E:F'</t>
  </si>
  <si>
    <t>'A:B:H'</t>
  </si>
  <si>
    <t>'A:C:H'</t>
  </si>
  <si>
    <t>'B:C:H'</t>
  </si>
  <si>
    <t>'A:D:H'</t>
  </si>
  <si>
    <t>'A:E:H'</t>
  </si>
  <si>
    <t>'D:E:H'</t>
  </si>
  <si>
    <t>'B:F:H'</t>
  </si>
  <si>
    <t>'D:F:H'</t>
  </si>
  <si>
    <t>'(A^2):B'</t>
  </si>
  <si>
    <t>'A:(C^2)'</t>
  </si>
  <si>
    <t>'(C^2):D'</t>
  </si>
  <si>
    <t>'A:(D^2)'</t>
  </si>
  <si>
    <t>'B:(D^2)'</t>
  </si>
  <si>
    <t>'(C^2):E'</t>
  </si>
  <si>
    <t>'A:(E^2)'</t>
  </si>
  <si>
    <t>'B:(E^2)'</t>
  </si>
  <si>
    <t>'C:(E^2)'</t>
  </si>
  <si>
    <t>'(C^2):F'</t>
  </si>
  <si>
    <t>'A:(F^2)'</t>
  </si>
  <si>
    <t>'B:(F^2)'</t>
  </si>
  <si>
    <t>'(A^2):H'</t>
  </si>
  <si>
    <t>'(E^2):H'</t>
  </si>
  <si>
    <t>'(F^2):H'</t>
  </si>
  <si>
    <t>'A:(H^2)'</t>
  </si>
  <si>
    <t>'B:(H^2)'</t>
  </si>
  <si>
    <t>'C:(H^2)'</t>
  </si>
  <si>
    <t>'D:(H^2)'</t>
  </si>
  <si>
    <t>'E:(H^2)'</t>
  </si>
  <si>
    <t>'E^3'</t>
  </si>
  <si>
    <t>'(D^2):E'</t>
  </si>
  <si>
    <t>'B^2'</t>
  </si>
  <si>
    <t>'B:D:E'</t>
  </si>
  <si>
    <t>'A:B:F'</t>
  </si>
  <si>
    <t>'A:E:F'</t>
  </si>
  <si>
    <t>'C:D:H'</t>
  </si>
  <si>
    <t>'C:F:H'</t>
  </si>
  <si>
    <t>'A:(B^2)'</t>
  </si>
  <si>
    <t>'(B^2):C'</t>
  </si>
  <si>
    <t>'(B^2):D'</t>
  </si>
  <si>
    <t>'(D^2):F'</t>
  </si>
  <si>
    <t>'(E^2):F'</t>
  </si>
  <si>
    <t>'D:(F^2)'</t>
  </si>
  <si>
    <t>'E:(F^2)'</t>
  </si>
  <si>
    <t>'(B^2):H'</t>
  </si>
  <si>
    <t>'(D^2):H'</t>
  </si>
  <si>
    <t>'A^3'</t>
  </si>
  <si>
    <t>'B^3'</t>
  </si>
  <si>
    <t>'F^3'</t>
  </si>
  <si>
    <t>'H^3'</t>
  </si>
  <si>
    <t>'B:C:E'</t>
  </si>
  <si>
    <t>'(A^2):C'</t>
  </si>
  <si>
    <t>'(A^2):E'</t>
  </si>
  <si>
    <t>'(B^2):E'</t>
  </si>
  <si>
    <t>'(B^2):F'</t>
  </si>
  <si>
    <t>'B:(C^2)'</t>
  </si>
  <si>
    <t>'(C^2):H'</t>
  </si>
  <si>
    <t>'B:C:F'</t>
  </si>
  <si>
    <t>'C:E:F'</t>
  </si>
  <si>
    <t>'B:E:H'</t>
  </si>
  <si>
    <t>'C:E:H'</t>
  </si>
  <si>
    <t>'C:(D^2)'</t>
  </si>
  <si>
    <t>soil.weight.user</t>
  </si>
  <si>
    <t>Soil weight per cubic foot, user defined</t>
  </si>
  <si>
    <t>'A:C:F'</t>
  </si>
  <si>
    <t>'I'</t>
  </si>
  <si>
    <t>'A:I'</t>
  </si>
  <si>
    <t>'B:I'</t>
  </si>
  <si>
    <t>'C:I'</t>
  </si>
  <si>
    <t>'H:I'</t>
  </si>
  <si>
    <t>'B:C:I'</t>
  </si>
  <si>
    <t>'B:H:I'</t>
  </si>
  <si>
    <t>'C:H:I'</t>
  </si>
  <si>
    <t>'(B^2):I'</t>
  </si>
  <si>
    <t>'(H^2):I'</t>
  </si>
  <si>
    <t>'I^2'</t>
  </si>
  <si>
    <t>'A:B:I'</t>
  </si>
  <si>
    <t>'A:(I^2)'</t>
  </si>
  <si>
    <t>'H:(I^2)'</t>
  </si>
  <si>
    <t>I - dT</t>
  </si>
  <si>
    <t>'F:(H^2)'</t>
  </si>
  <si>
    <t>'E:I'</t>
  </si>
  <si>
    <t>'F:I'</t>
  </si>
  <si>
    <t>'B:E:F'</t>
  </si>
  <si>
    <t>'B:D:H'</t>
  </si>
  <si>
    <t>'A:F:H'</t>
  </si>
  <si>
    <t>'E:F:H'</t>
  </si>
  <si>
    <t>'C:(F^2)'</t>
  </si>
  <si>
    <t>'A:H:I'</t>
  </si>
  <si>
    <t>'D:I'</t>
  </si>
  <si>
    <t>'A:C:I'</t>
  </si>
  <si>
    <t>'A:D:I'</t>
  </si>
  <si>
    <t>'B:D:I'</t>
  </si>
  <si>
    <t>'C:D:I'</t>
  </si>
  <si>
    <t>'B:E:I'</t>
  </si>
  <si>
    <t>'C:E:I'</t>
  </si>
  <si>
    <t>'D:E:I'</t>
  </si>
  <si>
    <t>'A:F:I'</t>
  </si>
  <si>
    <t>'B:F:I'</t>
  </si>
  <si>
    <t>'C:F:I'</t>
  </si>
  <si>
    <t>'D:F:I'</t>
  </si>
  <si>
    <t>'D:H:I'</t>
  </si>
  <si>
    <t>'F:H:I'</t>
  </si>
  <si>
    <t>'(D^2):I'</t>
  </si>
  <si>
    <t>'(F^2):I'</t>
  </si>
  <si>
    <t>'B:(I^2)'</t>
  </si>
  <si>
    <t>'C:(I^2)'</t>
  </si>
  <si>
    <t>'A:E:I'</t>
  </si>
  <si>
    <t>'E:H:I'</t>
  </si>
  <si>
    <t>'(C^2):I'</t>
  </si>
  <si>
    <t>'(E^2):I'</t>
  </si>
  <si>
    <t>'D:(I^2)'</t>
  </si>
  <si>
    <t>'F:(I^2)'</t>
  </si>
  <si>
    <t>'D^3'</t>
  </si>
  <si>
    <t>'E:F:I'</t>
  </si>
  <si>
    <t>'(A^2):I'</t>
  </si>
  <si>
    <t>'(A^2):F'</t>
  </si>
  <si>
    <t>'E:(I^2)'</t>
  </si>
  <si>
    <t>Maximum resolved tensile stress, without flaw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</si>
</sst>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2"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b/>
      <i/>
      <sz val="12"/>
      <color theme="1"/>
      <name val="Calibri"/>
      <family val="2"/>
      <scheme val="minor"/>
    </font>
    <font>
      <sz val="10"/>
      <name val="Arial"/>
      <family val="2"/>
    </font>
    <font>
      <sz val="11"/>
      <color theme="1"/>
      <name val="Bookerly"/>
      <family val="1"/>
    </font>
    <font>
      <sz val="11"/>
      <color rgb="FF9C6500"/>
      <name val="Calibri"/>
      <family val="2"/>
      <scheme val="minor"/>
    </font>
    <font>
      <sz val="11"/>
      <color theme="1"/>
      <name val="Calibri"/>
      <family val="2"/>
      <scheme val="minor"/>
    </font>
    <font>
      <b/>
      <sz val="11"/>
      <color rgb="FFFA7D00"/>
      <name val="Calibri"/>
      <family val="2"/>
      <scheme val="minor"/>
    </font>
    <font>
      <sz val="11"/>
      <color rgb="FFFF0000"/>
      <name val="Calibri"/>
      <family val="2"/>
      <scheme val="minor"/>
    </font>
    <font>
      <i/>
      <sz val="11"/>
      <color theme="1"/>
      <name val="Calibri"/>
      <family val="2"/>
      <scheme val="minor"/>
    </font>
  </fonts>
  <fills count="7">
    <fill>
      <patternFill patternType="none"/>
    </fill>
    <fill>
      <patternFill patternType="gray125"/>
    </fill>
    <fill>
      <patternFill patternType="solid">
        <fgColor rgb="FFFFCC99"/>
      </patternFill>
    </fill>
    <fill>
      <patternFill patternType="solid">
        <fgColor rgb="FFF2F2F2"/>
      </patternFill>
    </fill>
    <fill>
      <patternFill patternType="solid">
        <fgColor rgb="FFFFEB9C"/>
      </patternFill>
    </fill>
    <fill>
      <patternFill patternType="solid">
        <fgColor theme="7" tint="0.59999389629810485"/>
        <bgColor indexed="65"/>
      </patternFill>
    </fill>
    <fill>
      <patternFill patternType="solid">
        <fgColor theme="0" tint="-0.499984740745262"/>
        <bgColor indexed="64"/>
      </patternFill>
    </fill>
  </fills>
  <borders count="2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rgb="FF7F7F7F"/>
      </left>
      <right/>
      <top style="thin">
        <color rgb="FF7F7F7F"/>
      </top>
      <bottom style="thin">
        <color rgb="FF7F7F7F"/>
      </bottom>
      <diagonal/>
    </border>
    <border>
      <left style="thin">
        <color rgb="FF3F3F3F"/>
      </left>
      <right style="medium">
        <color indexed="64"/>
      </right>
      <top style="thin">
        <color rgb="FF3F3F3F"/>
      </top>
      <bottom style="thin">
        <color rgb="FF3F3F3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rgb="FF7F7F7F"/>
      </left>
      <right style="medium">
        <color indexed="64"/>
      </right>
      <top/>
      <bottom style="medium">
        <color indexed="64"/>
      </bottom>
      <diagonal/>
    </border>
    <border>
      <left style="medium">
        <color indexed="64"/>
      </left>
      <right/>
      <top style="medium">
        <color indexed="64"/>
      </top>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0" fontId="5" fillId="0" borderId="0"/>
    <xf numFmtId="9" fontId="5" fillId="0" borderId="0" applyFont="0" applyFill="0" applyBorder="0" applyAlignment="0" applyProtection="0"/>
    <xf numFmtId="0" fontId="7" fillId="4" borderId="0" applyNumberFormat="0" applyBorder="0" applyAlignment="0" applyProtection="0"/>
    <xf numFmtId="0" fontId="9" fillId="3" borderId="1" applyNumberFormat="0" applyAlignment="0" applyProtection="0"/>
    <xf numFmtId="0" fontId="8" fillId="5" borderId="0" applyNumberFormat="0" applyBorder="0" applyAlignment="0" applyProtection="0"/>
  </cellStyleXfs>
  <cellXfs count="97">
    <xf numFmtId="0" fontId="0" fillId="0" borderId="0" xfId="0"/>
    <xf numFmtId="0" fontId="0" fillId="0" borderId="0" xfId="0" applyProtection="1"/>
    <xf numFmtId="0" fontId="2" fillId="3" borderId="2" xfId="2"/>
    <xf numFmtId="0" fontId="1" fillId="2" borderId="1" xfId="1"/>
    <xf numFmtId="0" fontId="6" fillId="0" borderId="0" xfId="0" applyFont="1" applyAlignment="1">
      <alignment vertical="center" wrapText="1"/>
    </xf>
    <xf numFmtId="0" fontId="0" fillId="0" borderId="0" xfId="0" applyAlignment="1">
      <alignment wrapText="1"/>
    </xf>
    <xf numFmtId="2" fontId="1" fillId="2" borderId="1" xfId="1" applyNumberFormat="1"/>
    <xf numFmtId="11" fontId="0" fillId="0" borderId="0" xfId="0" applyNumberFormat="1"/>
    <xf numFmtId="0" fontId="9" fillId="3" borderId="1" xfId="6"/>
    <xf numFmtId="164" fontId="2" fillId="3" borderId="14" xfId="2" applyNumberFormat="1" applyBorder="1" applyAlignment="1" applyProtection="1">
      <alignment horizontal="center"/>
      <protection hidden="1"/>
    </xf>
    <xf numFmtId="1" fontId="2" fillId="3" borderId="21" xfId="2" applyNumberFormat="1" applyBorder="1" applyAlignment="1" applyProtection="1">
      <alignment horizontal="center" vertical="center"/>
      <protection hidden="1"/>
    </xf>
    <xf numFmtId="0" fontId="2" fillId="3" borderId="17" xfId="2" applyBorder="1" applyAlignment="1" applyProtection="1">
      <alignment horizontal="center"/>
      <protection hidden="1"/>
    </xf>
    <xf numFmtId="165" fontId="2" fillId="3" borderId="11" xfId="2" applyNumberFormat="1" applyBorder="1" applyAlignment="1" applyProtection="1">
      <alignment horizontal="center" vertical="center"/>
      <protection hidden="1"/>
    </xf>
    <xf numFmtId="2" fontId="2" fillId="3" borderId="14" xfId="2" applyNumberFormat="1" applyBorder="1" applyAlignment="1" applyProtection="1">
      <alignment horizontal="center"/>
      <protection hidden="1"/>
    </xf>
    <xf numFmtId="2" fontId="2" fillId="3" borderId="11" xfId="2" applyNumberFormat="1" applyBorder="1" applyAlignment="1" applyProtection="1">
      <alignment horizontal="center"/>
      <protection hidden="1"/>
    </xf>
    <xf numFmtId="2" fontId="2" fillId="3" borderId="15" xfId="2" applyNumberFormat="1" applyBorder="1" applyAlignment="1" applyProtection="1">
      <alignment horizontal="center"/>
      <protection hidden="1"/>
    </xf>
    <xf numFmtId="0" fontId="4" fillId="0" borderId="0" xfId="0" applyFont="1" applyProtection="1">
      <protection hidden="1"/>
    </xf>
    <xf numFmtId="0" fontId="0" fillId="0" borderId="0" xfId="0" applyProtection="1">
      <protection hidden="1"/>
    </xf>
    <xf numFmtId="0" fontId="0" fillId="0" borderId="0" xfId="0" applyProtection="1">
      <protection locked="0" hidden="1"/>
    </xf>
    <xf numFmtId="0" fontId="8" fillId="5" borderId="0" xfId="7" applyProtection="1">
      <protection locked="0" hidden="1"/>
    </xf>
    <xf numFmtId="0" fontId="4" fillId="0" borderId="0" xfId="0" applyFont="1" applyAlignment="1" applyProtection="1">
      <alignment horizontal="center"/>
      <protection hidden="1"/>
    </xf>
    <xf numFmtId="0" fontId="3" fillId="0" borderId="3" xfId="0" applyFont="1" applyBorder="1" applyAlignment="1" applyProtection="1">
      <alignment horizontal="center"/>
      <protection locked="0" hidden="1"/>
    </xf>
    <xf numFmtId="0" fontId="3" fillId="0" borderId="7" xfId="0" applyFont="1" applyBorder="1" applyProtection="1">
      <protection hidden="1"/>
    </xf>
    <xf numFmtId="0" fontId="3" fillId="0" borderId="8" xfId="0" applyFont="1" applyBorder="1" applyAlignment="1" applyProtection="1">
      <alignment horizontal="center"/>
      <protection hidden="1"/>
    </xf>
    <xf numFmtId="0" fontId="3" fillId="0" borderId="18" xfId="0" applyFont="1" applyBorder="1" applyAlignment="1" applyProtection="1">
      <alignment horizontal="center"/>
      <protection hidden="1"/>
    </xf>
    <xf numFmtId="0" fontId="3" fillId="0" borderId="9" xfId="0" applyFont="1" applyBorder="1" applyAlignment="1" applyProtection="1">
      <alignment horizontal="center"/>
      <protection hidden="1"/>
    </xf>
    <xf numFmtId="0" fontId="0" fillId="0" borderId="3" xfId="0" applyBorder="1" applyAlignment="1" applyProtection="1">
      <alignment horizontal="center"/>
      <protection locked="0" hidden="1"/>
    </xf>
    <xf numFmtId="0" fontId="0" fillId="0" borderId="3" xfId="0" applyBorder="1" applyProtection="1">
      <protection locked="0" hidden="1"/>
    </xf>
    <xf numFmtId="0" fontId="0" fillId="0" borderId="10" xfId="0" applyBorder="1" applyAlignment="1" applyProtection="1">
      <alignment vertical="center"/>
      <protection hidden="1"/>
    </xf>
    <xf numFmtId="0" fontId="0" fillId="0" borderId="3" xfId="0" applyBorder="1" applyAlignment="1" applyProtection="1">
      <alignment horizontal="center" vertical="center"/>
      <protection hidden="1"/>
    </xf>
    <xf numFmtId="0" fontId="0" fillId="0" borderId="3" xfId="0" applyBorder="1" applyAlignment="1" applyProtection="1">
      <alignment vertical="center" wrapText="1"/>
      <protection hidden="1"/>
    </xf>
    <xf numFmtId="0" fontId="1" fillId="2" borderId="19" xfId="1" applyBorder="1" applyAlignment="1" applyProtection="1">
      <alignment horizontal="center" vertical="center"/>
      <protection locked="0" hidden="1"/>
    </xf>
    <xf numFmtId="0" fontId="0" fillId="0" borderId="3" xfId="0" applyFont="1" applyBorder="1" applyAlignment="1" applyProtection="1">
      <alignment horizontal="center" vertical="center"/>
      <protection hidden="1"/>
    </xf>
    <xf numFmtId="0" fontId="0" fillId="0" borderId="11" xfId="0" applyFont="1" applyBorder="1" applyAlignment="1" applyProtection="1">
      <alignment horizontal="center" vertical="center"/>
      <protection hidden="1"/>
    </xf>
    <xf numFmtId="0" fontId="2" fillId="3" borderId="2" xfId="2" applyProtection="1">
      <protection locked="0" hidden="1"/>
    </xf>
    <xf numFmtId="0" fontId="0" fillId="0" borderId="10" xfId="0" applyBorder="1" applyAlignment="1" applyProtection="1">
      <protection hidden="1"/>
    </xf>
    <xf numFmtId="0" fontId="0" fillId="0" borderId="3" xfId="0" applyBorder="1" applyAlignment="1" applyProtection="1">
      <alignment horizontal="center"/>
      <protection hidden="1"/>
    </xf>
    <xf numFmtId="0" fontId="0" fillId="0" borderId="3" xfId="0" applyBorder="1" applyAlignment="1" applyProtection="1">
      <protection hidden="1"/>
    </xf>
    <xf numFmtId="0" fontId="1" fillId="2" borderId="20" xfId="1" applyBorder="1" applyAlignment="1" applyProtection="1">
      <alignment horizontal="center"/>
      <protection locked="0"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0" fontId="0" fillId="0" borderId="4" xfId="0" applyBorder="1" applyAlignment="1" applyProtection="1">
      <alignment vertical="center" wrapText="1"/>
      <protection hidden="1"/>
    </xf>
    <xf numFmtId="0" fontId="7" fillId="4" borderId="11" xfId="5" applyBorder="1" applyAlignment="1" applyProtection="1">
      <alignment horizontal="center" vertical="center"/>
      <protection locked="0" hidden="1"/>
    </xf>
    <xf numFmtId="0" fontId="11" fillId="0" borderId="0" xfId="0" applyFont="1" applyProtection="1">
      <protection hidden="1"/>
    </xf>
    <xf numFmtId="0" fontId="0" fillId="0" borderId="12" xfId="0" applyFill="1" applyBorder="1" applyAlignment="1" applyProtection="1">
      <alignment vertical="center"/>
      <protection hidden="1"/>
    </xf>
    <xf numFmtId="0" fontId="0" fillId="0" borderId="13" xfId="0" applyFill="1" applyBorder="1" applyAlignment="1" applyProtection="1">
      <alignment horizontal="center" vertical="center"/>
      <protection hidden="1"/>
    </xf>
    <xf numFmtId="0" fontId="0" fillId="0" borderId="13" xfId="0" applyBorder="1" applyAlignment="1" applyProtection="1">
      <alignment vertical="center" wrapText="1"/>
      <protection hidden="1"/>
    </xf>
    <xf numFmtId="0" fontId="3" fillId="0" borderId="22" xfId="0" applyFont="1" applyBorder="1" applyProtection="1">
      <protection hidden="1"/>
    </xf>
    <xf numFmtId="0" fontId="3" fillId="0" borderId="23" xfId="0" applyFont="1" applyBorder="1" applyAlignment="1" applyProtection="1">
      <alignment horizontal="center"/>
      <protection hidden="1"/>
    </xf>
    <xf numFmtId="0" fontId="3" fillId="0" borderId="24" xfId="0" applyFont="1" applyBorder="1" applyAlignment="1" applyProtection="1">
      <alignment horizontal="center"/>
      <protection hidden="1"/>
    </xf>
    <xf numFmtId="0" fontId="3" fillId="0" borderId="25" xfId="0" applyFont="1" applyBorder="1" applyAlignment="1" applyProtection="1">
      <alignment horizontal="center"/>
      <protection hidden="1"/>
    </xf>
    <xf numFmtId="0" fontId="1" fillId="2" borderId="3" xfId="1" applyBorder="1" applyAlignment="1" applyProtection="1">
      <alignment horizontal="center" vertical="center"/>
      <protection locked="0" hidden="1"/>
    </xf>
    <xf numFmtId="164" fontId="0" fillId="0" borderId="3" xfId="0" applyNumberFormat="1" applyBorder="1" applyAlignment="1" applyProtection="1">
      <alignment horizontal="center"/>
      <protection hidden="1"/>
    </xf>
    <xf numFmtId="164" fontId="0" fillId="0" borderId="11" xfId="0" applyNumberFormat="1" applyBorder="1" applyAlignment="1" applyProtection="1">
      <alignment horizontal="center"/>
      <protection hidden="1"/>
    </xf>
    <xf numFmtId="0" fontId="0" fillId="0" borderId="12" xfId="0" applyBorder="1" applyAlignment="1" applyProtection="1">
      <alignment vertical="center"/>
      <protection hidden="1"/>
    </xf>
    <xf numFmtId="0" fontId="0" fillId="0" borderId="13" xfId="0" applyBorder="1" applyAlignment="1" applyProtection="1">
      <alignment horizontal="center" vertical="center"/>
      <protection hidden="1"/>
    </xf>
    <xf numFmtId="0" fontId="1" fillId="2" borderId="13" xfId="1" applyBorder="1" applyAlignment="1" applyProtection="1">
      <alignment horizontal="center" vertical="center"/>
      <protection locked="0" hidden="1"/>
    </xf>
    <xf numFmtId="164" fontId="0" fillId="0" borderId="13" xfId="0" applyNumberFormat="1" applyBorder="1" applyAlignment="1" applyProtection="1">
      <alignment horizontal="center"/>
      <protection hidden="1"/>
    </xf>
    <xf numFmtId="164" fontId="0" fillId="0" borderId="14" xfId="0" applyNumberFormat="1" applyBorder="1" applyAlignment="1" applyProtection="1">
      <alignment horizontal="center"/>
      <protection hidden="1"/>
    </xf>
    <xf numFmtId="0" fontId="0" fillId="0" borderId="14" xfId="0" applyBorder="1" applyAlignment="1" applyProtection="1">
      <alignment horizontal="center" vertical="center"/>
      <protection hidden="1"/>
    </xf>
    <xf numFmtId="0" fontId="11" fillId="0" borderId="0" xfId="0" applyFont="1" applyBorder="1" applyAlignment="1" applyProtection="1">
      <alignment horizontal="left" vertical="center"/>
      <protection hidden="1"/>
    </xf>
    <xf numFmtId="0" fontId="0" fillId="0" borderId="16" xfId="0" applyBorder="1" applyAlignment="1" applyProtection="1">
      <alignment vertical="center"/>
      <protection hidden="1"/>
    </xf>
    <xf numFmtId="0" fontId="0" fillId="0" borderId="4" xfId="0" applyBorder="1" applyAlignment="1" applyProtection="1">
      <alignment horizontal="center" vertical="center"/>
      <protection hidden="1"/>
    </xf>
    <xf numFmtId="0" fontId="0" fillId="0" borderId="27" xfId="0" applyBorder="1" applyProtection="1">
      <protection hidden="1"/>
    </xf>
    <xf numFmtId="0" fontId="1" fillId="2" borderId="26" xfId="1" applyBorder="1" applyAlignment="1" applyProtection="1">
      <alignment horizontal="center" vertical="center"/>
      <protection locked="0" hidden="1"/>
    </xf>
    <xf numFmtId="0" fontId="10" fillId="0" borderId="0" xfId="0" applyFont="1" applyProtection="1">
      <protection hidden="1"/>
    </xf>
    <xf numFmtId="0" fontId="0" fillId="0" borderId="0" xfId="0" applyBorder="1" applyProtection="1">
      <protection hidden="1"/>
    </xf>
    <xf numFmtId="0" fontId="0" fillId="6" borderId="4" xfId="0" applyFill="1" applyBorder="1" applyAlignment="1" applyProtection="1">
      <alignment horizontal="center"/>
      <protection hidden="1"/>
    </xf>
    <xf numFmtId="0" fontId="1" fillId="2" borderId="17" xfId="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11" xfId="1" applyBorder="1" applyAlignment="1" applyProtection="1">
      <alignment horizontal="center" vertical="center"/>
      <protection locked="0" hidden="1"/>
    </xf>
    <xf numFmtId="0" fontId="0" fillId="6" borderId="13" xfId="0" applyFill="1" applyBorder="1" applyAlignment="1" applyProtection="1">
      <alignment horizontal="center"/>
      <protection hidden="1"/>
    </xf>
    <xf numFmtId="0" fontId="0" fillId="0" borderId="13" xfId="0" applyBorder="1" applyProtection="1">
      <protection hidden="1"/>
    </xf>
    <xf numFmtId="0" fontId="1" fillId="2" borderId="14" xfId="1" applyBorder="1" applyAlignment="1" applyProtection="1">
      <alignment horizontal="center"/>
      <protection hidden="1"/>
    </xf>
    <xf numFmtId="0" fontId="3" fillId="0" borderId="7" xfId="0" applyFont="1" applyBorder="1" applyAlignment="1" applyProtection="1">
      <protection hidden="1"/>
    </xf>
    <xf numFmtId="0" fontId="0" fillId="0" borderId="16" xfId="0" applyFont="1" applyBorder="1" applyAlignment="1" applyProtection="1">
      <protection hidden="1"/>
    </xf>
    <xf numFmtId="0" fontId="0" fillId="0" borderId="4" xfId="0" applyFont="1" applyBorder="1" applyAlignment="1" applyProtection="1">
      <alignment horizontal="center"/>
      <protection hidden="1"/>
    </xf>
    <xf numFmtId="0" fontId="0" fillId="0" borderId="4" xfId="0" applyFont="1" applyBorder="1" applyAlignment="1" applyProtection="1">
      <protection hidden="1"/>
    </xf>
    <xf numFmtId="0" fontId="0" fillId="0" borderId="12" xfId="0" applyBorder="1" applyProtection="1">
      <protection hidden="1"/>
    </xf>
    <xf numFmtId="0" fontId="0" fillId="0" borderId="13" xfId="0" applyBorder="1" applyAlignment="1" applyProtection="1">
      <alignment horizontal="center"/>
      <protection hidden="1"/>
    </xf>
    <xf numFmtId="165" fontId="0" fillId="0" borderId="0" xfId="0" applyNumberFormat="1" applyProtection="1">
      <protection hidden="1"/>
    </xf>
    <xf numFmtId="0" fontId="4" fillId="0" borderId="0" xfId="0" applyFont="1" applyBorder="1" applyAlignment="1" applyProtection="1">
      <alignment horizontal="center"/>
      <protection hidden="1"/>
    </xf>
    <xf numFmtId="0" fontId="0" fillId="0" borderId="10" xfId="0" applyBorder="1" applyProtection="1">
      <protection hidden="1"/>
    </xf>
    <xf numFmtId="0" fontId="0" fillId="0" borderId="3" xfId="0" applyBorder="1" applyProtection="1">
      <protection hidden="1"/>
    </xf>
    <xf numFmtId="0" fontId="0" fillId="0" borderId="12" xfId="0" applyFill="1" applyBorder="1" applyProtection="1">
      <protection hidden="1"/>
    </xf>
    <xf numFmtId="0" fontId="0" fillId="0" borderId="13" xfId="0" applyFill="1" applyBorder="1" applyProtection="1">
      <protection hidden="1"/>
    </xf>
    <xf numFmtId="0" fontId="3" fillId="0" borderId="3" xfId="0" applyFont="1" applyBorder="1" applyAlignment="1" applyProtection="1">
      <alignment horizontal="center"/>
      <protection hidden="1"/>
    </xf>
    <xf numFmtId="0" fontId="0" fillId="0" borderId="0" xfId="0" applyFill="1" applyBorder="1" applyProtection="1">
      <protection hidden="1"/>
    </xf>
    <xf numFmtId="0" fontId="9" fillId="3" borderId="1" xfId="6" applyProtection="1">
      <protection hidden="1"/>
    </xf>
    <xf numFmtId="0" fontId="2" fillId="3" borderId="2" xfId="2" applyProtection="1">
      <protection hidden="1"/>
    </xf>
    <xf numFmtId="0" fontId="0" fillId="0" borderId="0" xfId="0" applyAlignment="1" applyProtection="1">
      <alignment horizontal="right"/>
      <protection hidden="1"/>
    </xf>
    <xf numFmtId="0" fontId="0" fillId="0" borderId="0" xfId="0" applyFill="1" applyBorder="1" applyAlignment="1" applyProtection="1">
      <alignment horizontal="right"/>
      <protection hidden="1"/>
    </xf>
    <xf numFmtId="0" fontId="0" fillId="0" borderId="5" xfId="0" applyBorder="1" applyProtection="1">
      <protection hidden="1"/>
    </xf>
    <xf numFmtId="0" fontId="0" fillId="0" borderId="5" xfId="0" applyBorder="1" applyAlignment="1" applyProtection="1">
      <alignment horizontal="center"/>
      <protection hidden="1"/>
    </xf>
    <xf numFmtId="3" fontId="2" fillId="3" borderId="6" xfId="2" applyNumberFormat="1" applyBorder="1" applyAlignment="1" applyProtection="1">
      <alignment horizontal="center"/>
      <protection hidden="1"/>
    </xf>
    <xf numFmtId="0" fontId="0" fillId="0" borderId="3" xfId="0" applyFill="1" applyBorder="1" applyAlignment="1" applyProtection="1">
      <alignment vertical="center"/>
      <protection hidden="1"/>
    </xf>
    <xf numFmtId="2" fontId="2" fillId="3" borderId="2" xfId="2" applyNumberFormat="1" applyAlignment="1" applyProtection="1">
      <alignment horizontal="center"/>
      <protection hidden="1"/>
    </xf>
  </cellXfs>
  <cellStyles count="8">
    <cellStyle name="40% - Accent4" xfId="7" builtinId="43"/>
    <cellStyle name="Calculation" xfId="6" builtinId="22"/>
    <cellStyle name="Input" xfId="1" builtinId="20"/>
    <cellStyle name="Neutral" xfId="5" builtinId="28"/>
    <cellStyle name="Normal" xfId="0" builtinId="0"/>
    <cellStyle name="Normal 2" xfId="3" xr:uid="{00000000-0005-0000-0000-000005000000}"/>
    <cellStyle name="Output" xfId="2" builtinId="21"/>
    <cellStyle name="Percent 2" xfId="4" xr:uid="{00000000-0005-0000-0000-000007000000}"/>
  </cellStyles>
  <dxfs count="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Small Diameter</c:v>
          </c:tx>
          <c:spPr>
            <a:ln w="28575">
              <a:noFill/>
            </a:ln>
          </c:spPr>
          <c:marker>
            <c:symbol val="circle"/>
            <c:size val="4"/>
          </c:marker>
          <c:trendline>
            <c:trendlineType val="poly"/>
            <c:order val="2"/>
            <c:dispRSqr val="1"/>
            <c:dispEq val="1"/>
            <c:trendlineLbl>
              <c:layout>
                <c:manualLayout>
                  <c:x val="6.473157995782132E-2"/>
                  <c:y val="-0.23171168706027656"/>
                </c:manualLayout>
              </c:layout>
              <c:numFmt formatCode="General" sourceLinked="0"/>
            </c:trendlineLbl>
          </c:trendline>
          <c:xVal>
            <c:numRef>
              <c:f>Calculator!$M$3:$M$7</c:f>
            </c:numRef>
          </c:xVal>
          <c:yVal>
            <c:numRef>
              <c:f>Calculator!$N$3:$N$7</c:f>
            </c:numRef>
          </c:yVal>
          <c:smooth val="0"/>
          <c:extLst>
            <c:ext xmlns:c16="http://schemas.microsoft.com/office/drawing/2014/chart" uri="{C3380CC4-5D6E-409C-BE32-E72D297353CC}">
              <c16:uniqueId val="{00000001-C756-46F8-B942-087E0630DC94}"/>
            </c:ext>
          </c:extLst>
        </c:ser>
        <c:ser>
          <c:idx val="1"/>
          <c:order val="1"/>
          <c:tx>
            <c:v>Input thickness</c:v>
          </c:tx>
          <c:spPr>
            <a:ln w="28575">
              <a:noFill/>
            </a:ln>
          </c:spPr>
          <c:marker>
            <c:symbol val="plus"/>
            <c:size val="8"/>
            <c:spPr>
              <a:noFill/>
              <a:ln w="15875">
                <a:solidFill>
                  <a:srgbClr val="FF0000"/>
                </a:solidFill>
              </a:ln>
            </c:spPr>
          </c:marker>
          <c:xVal>
            <c:numRef>
              <c:f>Calculator!$D$5</c:f>
              <c:numCache>
                <c:formatCode>General</c:formatCode>
                <c:ptCount val="1"/>
                <c:pt idx="0">
                  <c:v>6.9</c:v>
                </c:pt>
              </c:numCache>
            </c:numRef>
          </c:xVal>
          <c:yVal>
            <c:numRef>
              <c:f>Calculator!$I$8</c:f>
            </c:numRef>
          </c:yVal>
          <c:smooth val="0"/>
          <c:extLst>
            <c:ext xmlns:c16="http://schemas.microsoft.com/office/drawing/2014/chart" uri="{C3380CC4-5D6E-409C-BE32-E72D297353CC}">
              <c16:uniqueId val="{00000002-C756-46F8-B942-087E0630DC94}"/>
            </c:ext>
          </c:extLst>
        </c:ser>
        <c:ser>
          <c:idx val="2"/>
          <c:order val="2"/>
          <c:tx>
            <c:v>Large Diameter</c:v>
          </c:tx>
          <c:spPr>
            <a:ln w="28575">
              <a:noFill/>
            </a:ln>
          </c:spPr>
          <c:trendline>
            <c:trendlineType val="linear"/>
            <c:dispRSqr val="1"/>
            <c:dispEq val="1"/>
            <c:trendlineLbl>
              <c:layout>
                <c:manualLayout>
                  <c:x val="-5.2831947140107666E-2"/>
                  <c:y val="-5.807442387194714E-2"/>
                </c:manualLayout>
              </c:layout>
              <c:numFmt formatCode="General" sourceLinked="0"/>
            </c:trendlineLbl>
          </c:trendline>
          <c:xVal>
            <c:numRef>
              <c:f>Calculator!$M$8:$M$13</c:f>
            </c:numRef>
          </c:xVal>
          <c:yVal>
            <c:numRef>
              <c:f>Calculator!$N$8:$N$13</c:f>
            </c:numRef>
          </c:yVal>
          <c:smooth val="0"/>
          <c:extLst>
            <c:ext xmlns:c16="http://schemas.microsoft.com/office/drawing/2014/chart" uri="{C3380CC4-5D6E-409C-BE32-E72D297353CC}">
              <c16:uniqueId val="{00000001-77FD-4C65-83E4-0FE19F979B96}"/>
            </c:ext>
          </c:extLst>
        </c:ser>
        <c:dLbls>
          <c:showLegendKey val="0"/>
          <c:showVal val="0"/>
          <c:showCatName val="0"/>
          <c:showSerName val="0"/>
          <c:showPercent val="0"/>
          <c:showBubbleSize val="0"/>
        </c:dLbls>
        <c:axId val="287155328"/>
        <c:axId val="287157248"/>
      </c:scatterChart>
      <c:valAx>
        <c:axId val="287155328"/>
        <c:scaling>
          <c:orientation val="minMax"/>
        </c:scaling>
        <c:delete val="0"/>
        <c:axPos val="b"/>
        <c:majorGridlines/>
        <c:numFmt formatCode="General" sourceLinked="1"/>
        <c:majorTickMark val="out"/>
        <c:minorTickMark val="none"/>
        <c:tickLblPos val="nextTo"/>
        <c:crossAx val="287157248"/>
        <c:crosses val="autoZero"/>
        <c:crossBetween val="midCat"/>
      </c:valAx>
      <c:valAx>
        <c:axId val="287157248"/>
        <c:scaling>
          <c:orientation val="minMax"/>
        </c:scaling>
        <c:delete val="0"/>
        <c:axPos val="l"/>
        <c:majorGridlines/>
        <c:numFmt formatCode="General" sourceLinked="1"/>
        <c:majorTickMark val="out"/>
        <c:minorTickMark val="none"/>
        <c:tickLblPos val="nextTo"/>
        <c:crossAx val="28715532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Calculator!$W$2</c:f>
              <c:strCache>
                <c:ptCount val="1"/>
                <c:pt idx="0">
                  <c:v>Highway H20 [psi]</c:v>
                </c:pt>
              </c:strCache>
            </c:strRef>
          </c:tx>
          <c:spPr>
            <a:ln w="28575">
              <a:noFill/>
            </a:ln>
          </c:spPr>
          <c:trendline>
            <c:trendlineType val="exp"/>
            <c:dispRSqr val="1"/>
            <c:dispEq val="1"/>
            <c:trendlineLbl>
              <c:layout>
                <c:manualLayout>
                  <c:x val="-0.41543535318954694"/>
                  <c:y val="-1.5886636217716878E-2"/>
                </c:manualLayout>
              </c:layout>
              <c:tx>
                <c:rich>
                  <a:bodyPr/>
                  <a:lstStyle/>
                  <a:p>
                    <a:pPr>
                      <a:defRPr/>
                    </a:pPr>
                    <a:r>
                      <a:rPr lang="en-US" baseline="0">
                        <a:solidFill>
                          <a:schemeClr val="tx2"/>
                        </a:solidFill>
                      </a:rPr>
                      <a:t>y = 13.73e</a:t>
                    </a:r>
                    <a:r>
                      <a:rPr lang="en-US" baseline="30000">
                        <a:solidFill>
                          <a:schemeClr val="tx2"/>
                        </a:solidFill>
                      </a:rPr>
                      <a:t>-0.376x</a:t>
                    </a:r>
                    <a:r>
                      <a:rPr lang="en-US" baseline="0">
                        <a:solidFill>
                          <a:schemeClr val="tx2"/>
                        </a:solidFill>
                      </a:rPr>
                      <a:t>
R² = 0.9681</a:t>
                    </a:r>
                    <a:endParaRPr lang="en-US">
                      <a:solidFill>
                        <a:schemeClr val="tx2"/>
                      </a:solidFill>
                    </a:endParaRPr>
                  </a:p>
                </c:rich>
              </c:tx>
              <c:numFmt formatCode="General" sourceLinked="0"/>
            </c:trendlineLbl>
          </c:trendline>
          <c:xVal>
            <c:numRef>
              <c:f>Calculator!$V$4:$V$10</c:f>
            </c:numRef>
          </c:xVal>
          <c:yVal>
            <c:numRef>
              <c:f>Calculator!$W$4:$W$10</c:f>
            </c:numRef>
          </c:yVal>
          <c:smooth val="0"/>
          <c:extLst>
            <c:ext xmlns:c16="http://schemas.microsoft.com/office/drawing/2014/chart" uri="{C3380CC4-5D6E-409C-BE32-E72D297353CC}">
              <c16:uniqueId val="{00000001-C7C7-47BA-A594-F10AD4EC1CF1}"/>
            </c:ext>
          </c:extLst>
        </c:ser>
        <c:ser>
          <c:idx val="1"/>
          <c:order val="1"/>
          <c:tx>
            <c:strRef>
              <c:f>Calculator!$Y$2</c:f>
              <c:strCache>
                <c:ptCount val="1"/>
                <c:pt idx="0">
                  <c:v>Railway E80 [psi]</c:v>
                </c:pt>
              </c:strCache>
            </c:strRef>
          </c:tx>
          <c:spPr>
            <a:ln w="28575">
              <a:noFill/>
            </a:ln>
          </c:spPr>
          <c:trendline>
            <c:trendlineType val="exp"/>
            <c:dispRSqr val="1"/>
            <c:dispEq val="1"/>
            <c:trendlineLbl>
              <c:layout>
                <c:manualLayout>
                  <c:x val="-4.1458442694663165E-2"/>
                  <c:y val="-0.20138487897346166"/>
                </c:manualLayout>
              </c:layout>
              <c:tx>
                <c:rich>
                  <a:bodyPr/>
                  <a:lstStyle/>
                  <a:p>
                    <a:pPr>
                      <a:defRPr/>
                    </a:pPr>
                    <a:r>
                      <a:rPr lang="en-US" baseline="0">
                        <a:solidFill>
                          <a:schemeClr val="accent2">
                            <a:lumMod val="75000"/>
                          </a:schemeClr>
                        </a:solidFill>
                      </a:rPr>
                      <a:t>y = 36.593e</a:t>
                    </a:r>
                    <a:r>
                      <a:rPr lang="en-US" baseline="30000">
                        <a:solidFill>
                          <a:schemeClr val="accent2">
                            <a:lumMod val="75000"/>
                          </a:schemeClr>
                        </a:solidFill>
                      </a:rPr>
                      <a:t>-0.155x</a:t>
                    </a:r>
                    <a:r>
                      <a:rPr lang="en-US" baseline="0">
                        <a:solidFill>
                          <a:schemeClr val="accent2">
                            <a:lumMod val="75000"/>
                          </a:schemeClr>
                        </a:solidFill>
                      </a:rPr>
                      <a:t>
R² = 0.9926</a:t>
                    </a:r>
                    <a:endParaRPr lang="en-US">
                      <a:solidFill>
                        <a:schemeClr val="accent2">
                          <a:lumMod val="75000"/>
                        </a:schemeClr>
                      </a:solidFill>
                    </a:endParaRPr>
                  </a:p>
                </c:rich>
              </c:tx>
              <c:numFmt formatCode="General" sourceLinked="0"/>
            </c:trendlineLbl>
          </c:trendline>
          <c:xVal>
            <c:numRef>
              <c:f>Calculator!$V$4:$V$12</c:f>
            </c:numRef>
          </c:xVal>
          <c:yVal>
            <c:numRef>
              <c:f>Calculator!$Y$4:$Y$12</c:f>
            </c:numRef>
          </c:yVal>
          <c:smooth val="0"/>
          <c:extLst>
            <c:ext xmlns:c16="http://schemas.microsoft.com/office/drawing/2014/chart" uri="{C3380CC4-5D6E-409C-BE32-E72D297353CC}">
              <c16:uniqueId val="{00000003-C7C7-47BA-A594-F10AD4EC1CF1}"/>
            </c:ext>
          </c:extLst>
        </c:ser>
        <c:ser>
          <c:idx val="2"/>
          <c:order val="2"/>
          <c:tx>
            <c:strRef>
              <c:f>Calculator!$AA$2</c:f>
              <c:strCache>
                <c:ptCount val="1"/>
                <c:pt idx="0">
                  <c:v>Airport [psi]</c:v>
                </c:pt>
              </c:strCache>
            </c:strRef>
          </c:tx>
          <c:spPr>
            <a:ln w="28575">
              <a:noFill/>
            </a:ln>
          </c:spPr>
          <c:trendline>
            <c:trendlineType val="exp"/>
            <c:dispRSqr val="1"/>
            <c:dispEq val="1"/>
            <c:trendlineLbl>
              <c:layout>
                <c:manualLayout>
                  <c:x val="-0.64701399825021877"/>
                  <c:y val="-0.28344816272965878"/>
                </c:manualLayout>
              </c:layout>
              <c:tx>
                <c:rich>
                  <a:bodyPr/>
                  <a:lstStyle/>
                  <a:p>
                    <a:pPr>
                      <a:defRPr/>
                    </a:pPr>
                    <a:r>
                      <a:rPr lang="en-US" baseline="0">
                        <a:solidFill>
                          <a:schemeClr val="accent3"/>
                        </a:solidFill>
                      </a:rPr>
                      <a:t>y = 16.558e</a:t>
                    </a:r>
                    <a:r>
                      <a:rPr lang="en-US" baseline="30000">
                        <a:solidFill>
                          <a:schemeClr val="accent3"/>
                        </a:solidFill>
                      </a:rPr>
                      <a:t>-0.104x</a:t>
                    </a:r>
                    <a:r>
                      <a:rPr lang="en-US" baseline="0">
                        <a:solidFill>
                          <a:schemeClr val="accent3"/>
                        </a:solidFill>
                      </a:rPr>
                      <a:t>
R² = 0.9938</a:t>
                    </a:r>
                    <a:endParaRPr lang="en-US">
                      <a:solidFill>
                        <a:schemeClr val="accent3"/>
                      </a:solidFill>
                    </a:endParaRPr>
                  </a:p>
                </c:rich>
              </c:tx>
              <c:numFmt formatCode="General" sourceLinked="0"/>
            </c:trendlineLbl>
          </c:trendline>
          <c:xVal>
            <c:numRef>
              <c:f>Calculator!$V$4:$V$12</c:f>
            </c:numRef>
          </c:xVal>
          <c:yVal>
            <c:numRef>
              <c:f>Calculator!$AA$4:$AA$12</c:f>
            </c:numRef>
          </c:yVal>
          <c:smooth val="0"/>
          <c:extLst>
            <c:ext xmlns:c16="http://schemas.microsoft.com/office/drawing/2014/chart" uri="{C3380CC4-5D6E-409C-BE32-E72D297353CC}">
              <c16:uniqueId val="{00000005-C7C7-47BA-A594-F10AD4EC1CF1}"/>
            </c:ext>
          </c:extLst>
        </c:ser>
        <c:dLbls>
          <c:showLegendKey val="0"/>
          <c:showVal val="0"/>
          <c:showCatName val="0"/>
          <c:showSerName val="0"/>
          <c:showPercent val="0"/>
          <c:showBubbleSize val="0"/>
        </c:dLbls>
        <c:axId val="290695808"/>
        <c:axId val="290697600"/>
      </c:scatterChart>
      <c:valAx>
        <c:axId val="290695808"/>
        <c:scaling>
          <c:orientation val="minMax"/>
          <c:max val="12"/>
          <c:min val="0"/>
        </c:scaling>
        <c:delete val="0"/>
        <c:axPos val="b"/>
        <c:majorGridlines/>
        <c:numFmt formatCode="General" sourceLinked="1"/>
        <c:majorTickMark val="out"/>
        <c:minorTickMark val="none"/>
        <c:tickLblPos val="nextTo"/>
        <c:crossAx val="290697600"/>
        <c:crosses val="autoZero"/>
        <c:crossBetween val="midCat"/>
        <c:majorUnit val="1"/>
      </c:valAx>
      <c:valAx>
        <c:axId val="290697600"/>
        <c:scaling>
          <c:orientation val="minMax"/>
        </c:scaling>
        <c:delete val="0"/>
        <c:axPos val="l"/>
        <c:majorGridlines/>
        <c:numFmt formatCode="General" sourceLinked="1"/>
        <c:majorTickMark val="out"/>
        <c:minorTickMark val="none"/>
        <c:tickLblPos val="nextTo"/>
        <c:crossAx val="29069580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P$1" fmlaRange="$P$3:$P$5" noThreeD="1" sel="2" val="0"/>
</file>

<file path=xl/ctrlProps/ctrlProp2.xml><?xml version="1.0" encoding="utf-8"?>
<formControlPr xmlns="http://schemas.microsoft.com/office/spreadsheetml/2009/9/main" objectType="Drop" dropStyle="combo" dx="16" fmlaLink="$S$1" fmlaRange="$S$3:$S$5" noThreeD="1" sel="3"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11</xdr:col>
      <xdr:colOff>23284</xdr:colOff>
      <xdr:row>21</xdr:row>
      <xdr:rowOff>51859</xdr:rowOff>
    </xdr:from>
    <xdr:to>
      <xdr:col>16</xdr:col>
      <xdr:colOff>1028700</xdr:colOff>
      <xdr:row>40</xdr:row>
      <xdr:rowOff>88901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3</xdr:col>
          <xdr:colOff>1019175</xdr:colOff>
          <xdr:row>24</xdr:row>
          <xdr:rowOff>0</xdr:rowOff>
        </xdr:to>
        <xdr:sp macro="" textlink="">
          <xdr:nvSpPr>
            <xdr:cNvPr id="18436" name="Drop Down 4"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3</xdr:col>
          <xdr:colOff>1019175</xdr:colOff>
          <xdr:row>27</xdr:row>
          <xdr:rowOff>190500</xdr:rowOff>
        </xdr:to>
        <xdr:sp macro="" textlink="">
          <xdr:nvSpPr>
            <xdr:cNvPr id="18440" name="Drop Down 8" hidden="1">
              <a:extLst>
                <a:ext uri="{63B3BB69-23CF-44E3-9099-C40C66FF867C}">
                  <a14:compatExt spid="_x0000_s18440"/>
                </a:ext>
                <a:ext uri="{FF2B5EF4-FFF2-40B4-BE49-F238E27FC236}">
                  <a16:creationId xmlns:a16="http://schemas.microsoft.com/office/drawing/2014/main" id="{00000000-0008-0000-0100-000008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xdr:col>
      <xdr:colOff>95250</xdr:colOff>
      <xdr:row>13</xdr:row>
      <xdr:rowOff>161924</xdr:rowOff>
    </xdr:from>
    <xdr:to>
      <xdr:col>26</xdr:col>
      <xdr:colOff>723899</xdr:colOff>
      <xdr:row>34</xdr:row>
      <xdr:rowOff>95250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38100</xdr:colOff>
      <xdr:row>41</xdr:row>
      <xdr:rowOff>171450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34100" cy="7981950"/>
        </a:xfrm>
        <a:prstGeom prst="rect">
          <a:avLst/>
        </a:prstGeom>
      </xdr:spPr>
    </xdr:pic>
    <xdr:clientData/>
  </xdr:twoCellAnchor>
  <xdr:twoCellAnchor editAs="oneCell">
    <xdr:from>
      <xdr:col>0</xdr:col>
      <xdr:colOff>0</xdr:colOff>
      <xdr:row>42</xdr:row>
      <xdr:rowOff>0</xdr:rowOff>
    </xdr:from>
    <xdr:to>
      <xdr:col>10</xdr:col>
      <xdr:colOff>114300</xdr:colOff>
      <xdr:row>86</xdr:row>
      <xdr:rowOff>9525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01000"/>
          <a:ext cx="6210300" cy="8391525"/>
        </a:xfrm>
        <a:prstGeom prst="rect">
          <a:avLst/>
        </a:prstGeom>
      </xdr:spPr>
    </xdr:pic>
    <xdr:clientData/>
  </xdr:twoCellAnchor>
  <xdr:twoCellAnchor editAs="oneCell">
    <xdr:from>
      <xdr:col>10</xdr:col>
      <xdr:colOff>47625</xdr:colOff>
      <xdr:row>73</xdr:row>
      <xdr:rowOff>152400</xdr:rowOff>
    </xdr:from>
    <xdr:to>
      <xdr:col>20</xdr:col>
      <xdr:colOff>142875</xdr:colOff>
      <xdr:row>85</xdr:row>
      <xdr:rowOff>161925</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43625" y="14058900"/>
          <a:ext cx="6191250" cy="2295525"/>
        </a:xfrm>
        <a:prstGeom prst="rect">
          <a:avLst/>
        </a:prstGeom>
      </xdr:spPr>
    </xdr:pic>
    <xdr:clientData/>
  </xdr:twoCellAnchor>
  <xdr:twoCellAnchor editAs="oneCell">
    <xdr:from>
      <xdr:col>0</xdr:col>
      <xdr:colOff>19050</xdr:colOff>
      <xdr:row>86</xdr:row>
      <xdr:rowOff>1</xdr:rowOff>
    </xdr:from>
    <xdr:to>
      <xdr:col>10</xdr:col>
      <xdr:colOff>133350</xdr:colOff>
      <xdr:row>88</xdr:row>
      <xdr:rowOff>133351</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92117"/>
        <a:stretch/>
      </xdr:blipFill>
      <xdr:spPr>
        <a:xfrm>
          <a:off x="19050" y="16383001"/>
          <a:ext cx="6210300" cy="514350"/>
        </a:xfrm>
        <a:prstGeom prst="rect">
          <a:avLst/>
        </a:prstGeom>
      </xdr:spPr>
    </xdr:pic>
    <xdr:clientData/>
  </xdr:twoCellAnchor>
  <xdr:twoCellAnchor editAs="oneCell">
    <xdr:from>
      <xdr:col>10</xdr:col>
      <xdr:colOff>47625</xdr:colOff>
      <xdr:row>42</xdr:row>
      <xdr:rowOff>0</xdr:rowOff>
    </xdr:from>
    <xdr:to>
      <xdr:col>20</xdr:col>
      <xdr:colOff>161925</xdr:colOff>
      <xdr:row>72</xdr:row>
      <xdr:rowOff>9525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263"/>
        <a:stretch/>
      </xdr:blipFill>
      <xdr:spPr>
        <a:xfrm>
          <a:off x="6143625" y="8001000"/>
          <a:ext cx="6210300" cy="5724525"/>
        </a:xfrm>
        <a:prstGeom prst="rect">
          <a:avLst/>
        </a:prstGeom>
      </xdr:spPr>
    </xdr:pic>
    <xdr:clientData/>
  </xdr:twoCellAnchor>
  <xdr:twoCellAnchor editAs="oneCell">
    <xdr:from>
      <xdr:col>20</xdr:col>
      <xdr:colOff>38100</xdr:colOff>
      <xdr:row>41</xdr:row>
      <xdr:rowOff>133350</xdr:rowOff>
    </xdr:from>
    <xdr:to>
      <xdr:col>29</xdr:col>
      <xdr:colOff>180975</xdr:colOff>
      <xdr:row>78</xdr:row>
      <xdr:rowOff>180975</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30100" y="7943850"/>
          <a:ext cx="5629275" cy="7096125"/>
        </a:xfrm>
        <a:prstGeom prst="rect">
          <a:avLst/>
        </a:prstGeom>
      </xdr:spPr>
    </xdr:pic>
    <xdr:clientData/>
  </xdr:twoCellAnchor>
  <xdr:twoCellAnchor editAs="oneCell">
    <xdr:from>
      <xdr:col>20</xdr:col>
      <xdr:colOff>47625</xdr:colOff>
      <xdr:row>78</xdr:row>
      <xdr:rowOff>161925</xdr:rowOff>
    </xdr:from>
    <xdr:to>
      <xdr:col>29</xdr:col>
      <xdr:colOff>209550</xdr:colOff>
      <xdr:row>100</xdr:row>
      <xdr:rowOff>47625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39625" y="15020925"/>
          <a:ext cx="5648325" cy="4076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9"/>
  <sheetViews>
    <sheetView showGridLines="0" workbookViewId="0">
      <selection activeCell="A20" sqref="A20"/>
    </sheetView>
  </sheetViews>
  <sheetFormatPr defaultRowHeight="15" x14ac:dyDescent="0.25"/>
  <cols>
    <col min="1" max="1" width="151.85546875" style="5" customWidth="1"/>
  </cols>
  <sheetData>
    <row r="1" spans="1:1" ht="49.5" x14ac:dyDescent="0.25">
      <c r="A1" s="4" t="s">
        <v>27</v>
      </c>
    </row>
    <row r="2" spans="1:1" ht="16.5" x14ac:dyDescent="0.25">
      <c r="A2" s="4"/>
    </row>
    <row r="3" spans="1:1" ht="66" x14ac:dyDescent="0.25">
      <c r="A3" s="4" t="s">
        <v>22</v>
      </c>
    </row>
    <row r="4" spans="1:1" ht="16.5" x14ac:dyDescent="0.25">
      <c r="A4" s="4"/>
    </row>
    <row r="5" spans="1:1" ht="16.5" x14ac:dyDescent="0.25">
      <c r="A5" s="4" t="s">
        <v>23</v>
      </c>
    </row>
    <row r="6" spans="1:1" ht="16.5" x14ac:dyDescent="0.25">
      <c r="A6" s="4"/>
    </row>
    <row r="7" spans="1:1" ht="33" x14ac:dyDescent="0.25">
      <c r="A7" s="4" t="s">
        <v>24</v>
      </c>
    </row>
    <row r="8" spans="1:1" ht="16.5" x14ac:dyDescent="0.25">
      <c r="A8" s="4"/>
    </row>
    <row r="9" spans="1:1" ht="16.5" x14ac:dyDescent="0.25">
      <c r="A9" s="4" t="s">
        <v>25</v>
      </c>
    </row>
  </sheetData>
  <sheetProtection algorithmName="SHA-512" hashValue="YWInfD4+BhZkuhH8ssKUv7lPyGurv9gN49juyV9MZXBFAX1FrQw2VJ91QCRzjmtWqLigEo3IqWWZrKgZdR93Ig==" saltValue="Ii4Pu5dHja+axxJXkBFSkg==" spinCount="100000" sheet="1" objects="1" scenarios="1" selectLockedCells="1" selectUn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138"/>
  <sheetViews>
    <sheetView workbookViewId="0">
      <selection activeCell="E30" sqref="E30"/>
    </sheetView>
  </sheetViews>
  <sheetFormatPr defaultRowHeight="15" x14ac:dyDescent="0.25"/>
  <cols>
    <col min="1" max="1" width="38.28515625" bestFit="1" customWidth="1"/>
    <col min="2" max="3" width="12.7109375" bestFit="1" customWidth="1"/>
    <col min="4" max="4" width="7.85546875" bestFit="1" customWidth="1"/>
    <col min="5" max="5" width="8.140625" bestFit="1" customWidth="1"/>
    <col min="6" max="7"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 t="shared" ref="B4:B11" si="0">H4</f>
        <v>0.4</v>
      </c>
      <c r="D4">
        <v>10</v>
      </c>
      <c r="E4">
        <v>60</v>
      </c>
      <c r="F4" s="3">
        <f>Calculator!D4</f>
        <v>45</v>
      </c>
      <c r="G4" s="8">
        <f t="shared" ref="G4:G11" si="1">IF($F4&lt;$D4,$D4,IF($F4&gt;$E4,$E4,$F4))</f>
        <v>45</v>
      </c>
      <c r="H4" s="2">
        <f t="shared" ref="H4:H11" si="2">(G4-MEDIAN(D4:E4))/(MAX(D4:E4)-MEDIAN(D4:E4))</f>
        <v>0.4</v>
      </c>
    </row>
    <row r="5" spans="1:8" x14ac:dyDescent="0.25">
      <c r="A5" t="s">
        <v>69</v>
      </c>
      <c r="B5" s="8">
        <f t="shared" si="0"/>
        <v>-0.5</v>
      </c>
      <c r="D5">
        <v>4.8</v>
      </c>
      <c r="E5">
        <v>13.2</v>
      </c>
      <c r="F5" s="3">
        <f>Calculator!D5</f>
        <v>6.9</v>
      </c>
      <c r="G5" s="8">
        <f t="shared" si="1"/>
        <v>6.9</v>
      </c>
      <c r="H5" s="2">
        <f t="shared" si="2"/>
        <v>-0.5</v>
      </c>
    </row>
    <row r="6" spans="1:8" x14ac:dyDescent="0.25">
      <c r="A6" t="s">
        <v>70</v>
      </c>
      <c r="B6" s="8">
        <f t="shared" si="0"/>
        <v>-1</v>
      </c>
      <c r="D6">
        <v>12</v>
      </c>
      <c r="E6">
        <v>18</v>
      </c>
      <c r="F6" s="3">
        <f>Calculator!D6</f>
        <v>12</v>
      </c>
      <c r="G6" s="8">
        <f t="shared" si="1"/>
        <v>12</v>
      </c>
      <c r="H6" s="2">
        <f t="shared" si="2"/>
        <v>-1</v>
      </c>
    </row>
    <row r="7" spans="1:8" x14ac:dyDescent="0.25">
      <c r="A7" t="s">
        <v>71</v>
      </c>
      <c r="B7" s="8">
        <f t="shared" si="0"/>
        <v>-0.81749955980667821</v>
      </c>
      <c r="D7">
        <v>5</v>
      </c>
      <c r="E7">
        <v>80</v>
      </c>
      <c r="F7" s="3">
        <f>Calculator!I12</f>
        <v>11.843766507249571</v>
      </c>
      <c r="G7" s="8">
        <f t="shared" si="1"/>
        <v>11.843766507249571</v>
      </c>
      <c r="H7" s="2">
        <f t="shared" si="2"/>
        <v>-0.81749955980667821</v>
      </c>
    </row>
    <row r="8" spans="1:8" x14ac:dyDescent="0.25">
      <c r="A8" t="s">
        <v>72</v>
      </c>
      <c r="B8" s="8">
        <f t="shared" si="0"/>
        <v>-0.93343296087059413</v>
      </c>
      <c r="D8">
        <v>0.1</v>
      </c>
      <c r="E8">
        <v>3</v>
      </c>
      <c r="F8" s="3">
        <f>Calculator!I13</f>
        <v>0.19652220673763868</v>
      </c>
      <c r="G8" s="8">
        <f t="shared" si="1"/>
        <v>0.19652220673763868</v>
      </c>
      <c r="H8" s="2">
        <f t="shared" si="2"/>
        <v>-0.93343296087059413</v>
      </c>
    </row>
    <row r="9" spans="1:8" x14ac:dyDescent="0.25">
      <c r="A9" t="s">
        <v>73</v>
      </c>
      <c r="B9" s="8">
        <f t="shared" si="0"/>
        <v>-0.77224476085716354</v>
      </c>
      <c r="D9">
        <v>5</v>
      </c>
      <c r="E9">
        <v>49</v>
      </c>
      <c r="F9" s="3">
        <f>Calculator!I14</f>
        <v>10.010615261142402</v>
      </c>
      <c r="G9" s="8">
        <f t="shared" si="1"/>
        <v>10.010615261142402</v>
      </c>
      <c r="H9" s="2">
        <f t="shared" si="2"/>
        <v>-0.77224476085716354</v>
      </c>
    </row>
    <row r="10" spans="1:8" x14ac:dyDescent="0.25">
      <c r="A10" t="s">
        <v>74</v>
      </c>
      <c r="B10" s="8">
        <f t="shared" si="0"/>
        <v>-0.5658587356315693</v>
      </c>
      <c r="D10">
        <v>0</v>
      </c>
      <c r="E10">
        <v>80</v>
      </c>
      <c r="F10" s="6">
        <f>Calculator!K30</f>
        <v>17.365650574737227</v>
      </c>
      <c r="G10" s="8">
        <f t="shared" si="1"/>
        <v>17.365650574737227</v>
      </c>
      <c r="H10" s="2">
        <f t="shared" si="2"/>
        <v>-0.5658587356315693</v>
      </c>
    </row>
    <row r="11" spans="1:8" x14ac:dyDescent="0.25">
      <c r="A11" t="s">
        <v>119</v>
      </c>
      <c r="B11" s="8">
        <f t="shared" si="0"/>
        <v>0.2592592592592593</v>
      </c>
      <c r="D11">
        <v>-30</v>
      </c>
      <c r="E11">
        <v>0</v>
      </c>
      <c r="F11" s="3">
        <f>Calculator!I19</f>
        <v>-11.111111111111111</v>
      </c>
      <c r="G11" s="8">
        <f t="shared" si="1"/>
        <v>-11.111111111111111</v>
      </c>
      <c r="H11" s="2">
        <f t="shared" si="2"/>
        <v>0.2592592592592593</v>
      </c>
    </row>
    <row r="13" spans="1:8" x14ac:dyDescent="0.25">
      <c r="B13" t="s">
        <v>78</v>
      </c>
      <c r="C13">
        <f>SUM(C16:C138)</f>
        <v>31.470773732403213</v>
      </c>
      <c r="F13" s="2">
        <f>IF(B10&gt;-1,MAX(C13,0),0)</f>
        <v>31.470773732403213</v>
      </c>
    </row>
    <row r="15" spans="1:8" x14ac:dyDescent="0.25">
      <c r="A15" t="s">
        <v>15</v>
      </c>
      <c r="B15" t="s">
        <v>14</v>
      </c>
      <c r="C15" t="s">
        <v>13</v>
      </c>
    </row>
    <row r="16" spans="1:8" x14ac:dyDescent="0.25">
      <c r="A16" t="s">
        <v>123</v>
      </c>
      <c r="B16">
        <v>64.663469788351506</v>
      </c>
      <c r="C16">
        <f>$B$16*1</f>
        <v>64.663469788351506</v>
      </c>
    </row>
    <row r="17" spans="1:3" x14ac:dyDescent="0.25">
      <c r="A17" t="s">
        <v>124</v>
      </c>
      <c r="B17">
        <v>24.0030730230696</v>
      </c>
      <c r="C17">
        <f>$B$17*$B$4</f>
        <v>9.6012292092278404</v>
      </c>
    </row>
    <row r="18" spans="1:3" x14ac:dyDescent="0.25">
      <c r="A18" t="s">
        <v>125</v>
      </c>
      <c r="B18">
        <v>-5.5042302548018096</v>
      </c>
      <c r="C18">
        <f>$B$18*$B$5</f>
        <v>2.7521151274009048</v>
      </c>
    </row>
    <row r="19" spans="1:3" x14ac:dyDescent="0.25">
      <c r="A19" t="s">
        <v>126</v>
      </c>
      <c r="B19">
        <v>4.59392105327818</v>
      </c>
      <c r="C19">
        <f>$B$19*$B$6</f>
        <v>-4.59392105327818</v>
      </c>
    </row>
    <row r="20" spans="1:3" x14ac:dyDescent="0.25">
      <c r="A20" t="s">
        <v>127</v>
      </c>
      <c r="B20">
        <v>33.788594317339097</v>
      </c>
      <c r="C20">
        <f>$B$20*$B$7</f>
        <v>-27.62216098091114</v>
      </c>
    </row>
    <row r="21" spans="1:3" x14ac:dyDescent="0.25">
      <c r="A21" t="s">
        <v>128</v>
      </c>
      <c r="B21">
        <v>-9.8104696163274099</v>
      </c>
      <c r="C21">
        <f>$B$21*$B$8</f>
        <v>9.1574157014994952</v>
      </c>
    </row>
    <row r="22" spans="1:3" x14ac:dyDescent="0.25">
      <c r="A22" t="s">
        <v>129</v>
      </c>
      <c r="B22">
        <v>17.794178228966398</v>
      </c>
      <c r="C22">
        <f>$B$22*$B$9</f>
        <v>-13.741460911077903</v>
      </c>
    </row>
    <row r="23" spans="1:3" x14ac:dyDescent="0.25">
      <c r="A23" t="s">
        <v>130</v>
      </c>
      <c r="B23">
        <v>17.2905687813975</v>
      </c>
      <c r="C23">
        <f>$B$23*$B$10</f>
        <v>-9.7840193889922737</v>
      </c>
    </row>
    <row r="24" spans="1:3" x14ac:dyDescent="0.25">
      <c r="A24" t="s">
        <v>234</v>
      </c>
      <c r="B24">
        <v>-0.70828607814364697</v>
      </c>
      <c r="C24">
        <f>$B$24*$B$11</f>
        <v>-0.18362972396316776</v>
      </c>
    </row>
    <row r="25" spans="1:3" x14ac:dyDescent="0.25">
      <c r="A25" t="s">
        <v>131</v>
      </c>
      <c r="B25">
        <v>-12.2239278742761</v>
      </c>
      <c r="C25">
        <f>$B$25*$B$4*$B$5</f>
        <v>2.4447855748552203</v>
      </c>
    </row>
    <row r="26" spans="1:3" x14ac:dyDescent="0.25">
      <c r="A26" t="s">
        <v>132</v>
      </c>
      <c r="B26">
        <v>7.7991984306535498</v>
      </c>
      <c r="C26">
        <f>$B$26*$B$4*$B$6</f>
        <v>-3.11967937226142</v>
      </c>
    </row>
    <row r="27" spans="1:3" x14ac:dyDescent="0.25">
      <c r="A27" t="s">
        <v>133</v>
      </c>
      <c r="B27">
        <v>6.3093719347946902</v>
      </c>
      <c r="C27">
        <f>$B$27*$B$5*$B$6</f>
        <v>3.1546859673973451</v>
      </c>
    </row>
    <row r="28" spans="1:3" x14ac:dyDescent="0.25">
      <c r="A28" t="s">
        <v>134</v>
      </c>
      <c r="B28">
        <v>3.7961486151296202</v>
      </c>
      <c r="C28">
        <f>$B$28*$B$4*$B$7</f>
        <v>-1.2413399287316782</v>
      </c>
    </row>
    <row r="29" spans="1:3" x14ac:dyDescent="0.25">
      <c r="A29" t="s">
        <v>135</v>
      </c>
      <c r="B29">
        <v>-1.88413378862618</v>
      </c>
      <c r="C29">
        <f>$B$29*$B$5*$B$7</f>
        <v>-0.77013927140939553</v>
      </c>
    </row>
    <row r="30" spans="1:3" x14ac:dyDescent="0.25">
      <c r="A30" t="s">
        <v>136</v>
      </c>
      <c r="B30">
        <v>1.0608703766235801</v>
      </c>
      <c r="C30">
        <f>$B$30*$B$6*$B$7</f>
        <v>0.86726106590172169</v>
      </c>
    </row>
    <row r="31" spans="1:3" x14ac:dyDescent="0.25">
      <c r="A31" t="s">
        <v>137</v>
      </c>
      <c r="B31">
        <v>-0.35077880486222002</v>
      </c>
      <c r="C31">
        <f>$B$31*$B$4*$B$8</f>
        <v>0.13097139937327618</v>
      </c>
    </row>
    <row r="32" spans="1:3" x14ac:dyDescent="0.25">
      <c r="A32" t="s">
        <v>138</v>
      </c>
      <c r="B32">
        <v>1.42641972866225</v>
      </c>
      <c r="C32">
        <f>$B$32*$B$5*$B$8</f>
        <v>0.66573359538471677</v>
      </c>
    </row>
    <row r="33" spans="1:3" x14ac:dyDescent="0.25">
      <c r="A33" t="s">
        <v>139</v>
      </c>
      <c r="B33">
        <v>-1.1157801460864101</v>
      </c>
      <c r="C33">
        <f>$B$33*$B$6*$B$8</f>
        <v>-1.0415059654420618</v>
      </c>
    </row>
    <row r="34" spans="1:3" x14ac:dyDescent="0.25">
      <c r="A34" t="s">
        <v>140</v>
      </c>
      <c r="B34">
        <v>-9.6345996626730592</v>
      </c>
      <c r="C34">
        <f>$B$34*$B$7*$B$8</f>
        <v>-7.3519802787493349</v>
      </c>
    </row>
    <row r="35" spans="1:3" x14ac:dyDescent="0.25">
      <c r="A35" t="s">
        <v>141</v>
      </c>
      <c r="B35">
        <v>1.2977810802315899</v>
      </c>
      <c r="C35">
        <f>$B$35*$B$4*$B$9</f>
        <v>-0.40088185597935827</v>
      </c>
    </row>
    <row r="36" spans="1:3" x14ac:dyDescent="0.25">
      <c r="A36" t="s">
        <v>142</v>
      </c>
      <c r="B36">
        <v>-1.9115005920116099</v>
      </c>
      <c r="C36">
        <f>$B$36*$B$5*$B$9</f>
        <v>-0.73807315877816615</v>
      </c>
    </row>
    <row r="37" spans="1:3" x14ac:dyDescent="0.25">
      <c r="A37" t="s">
        <v>143</v>
      </c>
      <c r="B37">
        <v>0.32259943858584</v>
      </c>
      <c r="C37">
        <f>$B$37*$B$6*$B$9</f>
        <v>0.24912572630337723</v>
      </c>
    </row>
    <row r="38" spans="1:3" x14ac:dyDescent="0.25">
      <c r="A38" t="s">
        <v>144</v>
      </c>
      <c r="B38">
        <v>20.1808310616677</v>
      </c>
      <c r="C38">
        <f>$B$38*$B$7*$B$9</f>
        <v>12.740355453981751</v>
      </c>
    </row>
    <row r="39" spans="1:3" x14ac:dyDescent="0.25">
      <c r="A39" t="s">
        <v>145</v>
      </c>
      <c r="B39">
        <v>0.35741462686059</v>
      </c>
      <c r="C39">
        <f>$B$39*$B$8*$B$9</f>
        <v>0.2576382998636329</v>
      </c>
    </row>
    <row r="40" spans="1:3" x14ac:dyDescent="0.25">
      <c r="A40" t="s">
        <v>146</v>
      </c>
      <c r="B40">
        <v>30.8056353766858</v>
      </c>
      <c r="C40">
        <f>$B$40*$B$4*$B$10</f>
        <v>-6.9726551538314272</v>
      </c>
    </row>
    <row r="41" spans="1:3" x14ac:dyDescent="0.25">
      <c r="A41" t="s">
        <v>147</v>
      </c>
      <c r="B41">
        <v>19.056382731607599</v>
      </c>
      <c r="C41">
        <f>$B$41*$B$5*$B$10</f>
        <v>5.3916103191093736</v>
      </c>
    </row>
    <row r="42" spans="1:3" x14ac:dyDescent="0.25">
      <c r="A42" t="s">
        <v>148</v>
      </c>
      <c r="B42">
        <v>-12.690935149453701</v>
      </c>
      <c r="C42">
        <f>$B$42*$B$6*$B$10</f>
        <v>-7.1812765176521118</v>
      </c>
    </row>
    <row r="43" spans="1:3" x14ac:dyDescent="0.25">
      <c r="A43" t="s">
        <v>149</v>
      </c>
      <c r="B43">
        <v>25.796860826603002</v>
      </c>
      <c r="C43">
        <f>$B$43*$B$7*$B$10</f>
        <v>11.933350948200923</v>
      </c>
    </row>
    <row r="44" spans="1:3" x14ac:dyDescent="0.25">
      <c r="A44" t="s">
        <v>150</v>
      </c>
      <c r="B44">
        <v>-10.386910305395199</v>
      </c>
      <c r="C44">
        <f>$B$44*$B$8*$B$10</f>
        <v>-5.4862745669287376</v>
      </c>
    </row>
    <row r="45" spans="1:3" x14ac:dyDescent="0.25">
      <c r="A45" t="s">
        <v>151</v>
      </c>
      <c r="B45">
        <v>18.204797849139201</v>
      </c>
      <c r="C45">
        <f>$B$45*$B$9*$B$10</f>
        <v>7.9551588514214657</v>
      </c>
    </row>
    <row r="46" spans="1:3" x14ac:dyDescent="0.25">
      <c r="A46" t="s">
        <v>235</v>
      </c>
      <c r="B46">
        <v>-0.85392465961482</v>
      </c>
      <c r="C46">
        <f>$B$46*$B$4*$B$11</f>
        <v>-8.8555149885981357E-2</v>
      </c>
    </row>
    <row r="47" spans="1:3" x14ac:dyDescent="0.25">
      <c r="A47" t="s">
        <v>236</v>
      </c>
      <c r="B47">
        <v>-1.9280301016653101</v>
      </c>
      <c r="C47">
        <f>$B$47*$B$5*$B$11</f>
        <v>0.24992982799365135</v>
      </c>
    </row>
    <row r="48" spans="1:3" x14ac:dyDescent="0.25">
      <c r="A48" t="s">
        <v>237</v>
      </c>
      <c r="B48">
        <v>1.0098226704188999</v>
      </c>
      <c r="C48">
        <f>$B$48*$B$6*$B$11</f>
        <v>-0.26180587751601114</v>
      </c>
    </row>
    <row r="49" spans="1:3" x14ac:dyDescent="0.25">
      <c r="A49" t="s">
        <v>258</v>
      </c>
      <c r="B49">
        <v>-1.57995439854718</v>
      </c>
      <c r="C49">
        <f>$B$49*$B$7*$B$11</f>
        <v>0.33486237693661536</v>
      </c>
    </row>
    <row r="50" spans="1:3" x14ac:dyDescent="0.25">
      <c r="A50" t="s">
        <v>250</v>
      </c>
      <c r="B50">
        <v>0.46590979643679498</v>
      </c>
      <c r="C50">
        <f>$B$50*$B$8*$B$11</f>
        <v>-0.11275070094467755</v>
      </c>
    </row>
    <row r="51" spans="1:3" x14ac:dyDescent="0.25">
      <c r="A51" t="s">
        <v>251</v>
      </c>
      <c r="B51">
        <v>-1.2470354153407299</v>
      </c>
      <c r="C51">
        <f>$B$51*$B$9*$B$11</f>
        <v>0.2496709615815374</v>
      </c>
    </row>
    <row r="52" spans="1:3" x14ac:dyDescent="0.25">
      <c r="A52" t="s">
        <v>238</v>
      </c>
      <c r="B52">
        <v>2.6781510479386399</v>
      </c>
      <c r="C52">
        <f>$B$52*$B$10*$B$11</f>
        <v>-0.39289578373031292</v>
      </c>
    </row>
    <row r="53" spans="1:3" x14ac:dyDescent="0.25">
      <c r="A53" t="s">
        <v>152</v>
      </c>
      <c r="B53">
        <v>-4.8657734593900903</v>
      </c>
      <c r="C53">
        <f>$B$53*$B$4^2</f>
        <v>-0.77852375350241465</v>
      </c>
    </row>
    <row r="54" spans="1:3" x14ac:dyDescent="0.25">
      <c r="A54" t="s">
        <v>200</v>
      </c>
      <c r="B54">
        <v>-6.0195816548761503</v>
      </c>
      <c r="C54">
        <f>$B$54*$B$5^2</f>
        <v>-1.5048954137190376</v>
      </c>
    </row>
    <row r="55" spans="1:3" x14ac:dyDescent="0.25">
      <c r="A55" t="s">
        <v>153</v>
      </c>
      <c r="B55">
        <v>-4.4369162108238802</v>
      </c>
      <c r="C55">
        <f>$B$55*$B$6^2</f>
        <v>-4.4369162108238802</v>
      </c>
    </row>
    <row r="56" spans="1:3" x14ac:dyDescent="0.25">
      <c r="A56" t="s">
        <v>154</v>
      </c>
      <c r="B56">
        <v>11.9739207924457</v>
      </c>
      <c r="C56">
        <f>$B$56*$B$7^2</f>
        <v>8.0022374847753852</v>
      </c>
    </row>
    <row r="57" spans="1:3" x14ac:dyDescent="0.25">
      <c r="A57" t="s">
        <v>155</v>
      </c>
      <c r="B57">
        <v>6.8713974989952504</v>
      </c>
      <c r="C57">
        <f>$B$57*$B$8^2</f>
        <v>5.9870286618716042</v>
      </c>
    </row>
    <row r="58" spans="1:3" x14ac:dyDescent="0.25">
      <c r="A58" t="s">
        <v>156</v>
      </c>
      <c r="B58">
        <v>-6.5227125189514998</v>
      </c>
      <c r="C58">
        <f>$B$58*$B$9^2</f>
        <v>-3.8898976919245216</v>
      </c>
    </row>
    <row r="59" spans="1:3" x14ac:dyDescent="0.25">
      <c r="A59" t="s">
        <v>157</v>
      </c>
      <c r="B59">
        <v>-37.2319360062667</v>
      </c>
      <c r="C59">
        <f>$B$59*$B$10^2</f>
        <v>-11.921521028222482</v>
      </c>
    </row>
    <row r="60" spans="1:3" x14ac:dyDescent="0.25">
      <c r="A60" t="s">
        <v>244</v>
      </c>
      <c r="B60">
        <v>0.55669970393961099</v>
      </c>
      <c r="C60">
        <f>$B$60*$B$11^2</f>
        <v>3.7418772967134355E-2</v>
      </c>
    </row>
    <row r="61" spans="1:3" x14ac:dyDescent="0.25">
      <c r="A61" t="s">
        <v>158</v>
      </c>
      <c r="B61">
        <v>-0.56819302178078401</v>
      </c>
      <c r="C61">
        <f>$B$61*$B$4*$B$5*$B$6</f>
        <v>-0.1136386043561568</v>
      </c>
    </row>
    <row r="62" spans="1:3" x14ac:dyDescent="0.25">
      <c r="A62" t="s">
        <v>159</v>
      </c>
      <c r="B62">
        <v>-0.87392303788702097</v>
      </c>
      <c r="C62">
        <f>$B$62*$B$4*$B$5*$B$7</f>
        <v>-0.14288633975551093</v>
      </c>
    </row>
    <row r="63" spans="1:3" x14ac:dyDescent="0.25">
      <c r="A63" t="s">
        <v>160</v>
      </c>
      <c r="B63">
        <v>0.61595006694841103</v>
      </c>
      <c r="C63">
        <f>$B$63*$B$4*$B$6*$B$7</f>
        <v>0.201415563437288</v>
      </c>
    </row>
    <row r="64" spans="1:3" x14ac:dyDescent="0.25">
      <c r="A64" t="s">
        <v>161</v>
      </c>
      <c r="B64">
        <v>0.34271174946180399</v>
      </c>
      <c r="C64">
        <f>$B$64*$B$5*$B$6*$B$7</f>
        <v>-0.14008335216280068</v>
      </c>
    </row>
    <row r="65" spans="1:3" x14ac:dyDescent="0.25">
      <c r="A65" t="s">
        <v>162</v>
      </c>
      <c r="B65">
        <v>0.23384927298382199</v>
      </c>
      <c r="C65">
        <f>$B$65*$B$4*$B$5*$B$8</f>
        <v>4.3656523855744964E-2</v>
      </c>
    </row>
    <row r="66" spans="1:3" x14ac:dyDescent="0.25">
      <c r="A66" t="s">
        <v>163</v>
      </c>
      <c r="B66">
        <v>-0.105915886754564</v>
      </c>
      <c r="C66">
        <f>$B$66*$B$4*$B$6*$B$8</f>
        <v>-3.9546151910618887E-2</v>
      </c>
    </row>
    <row r="67" spans="1:3" x14ac:dyDescent="0.25">
      <c r="A67" t="s">
        <v>164</v>
      </c>
      <c r="B67">
        <v>-0.58428739956121301</v>
      </c>
      <c r="C67">
        <f>$B$67*$B$4*$B$7*$B$8</f>
        <v>-0.17834345334921634</v>
      </c>
    </row>
    <row r="68" spans="1:3" x14ac:dyDescent="0.25">
      <c r="A68" t="s">
        <v>201</v>
      </c>
      <c r="B68">
        <v>0.61545592941215599</v>
      </c>
      <c r="C68">
        <f>$B$68*$B$5*$B$7*$B$8</f>
        <v>-0.23482137368965317</v>
      </c>
    </row>
    <row r="69" spans="1:3" x14ac:dyDescent="0.25">
      <c r="A69" t="s">
        <v>165</v>
      </c>
      <c r="B69" s="7">
        <v>-0.43268470654857</v>
      </c>
      <c r="C69" s="7">
        <f>$B$69*$B$6*$B$7*$B$8</f>
        <v>0.33017349353766057</v>
      </c>
    </row>
    <row r="70" spans="1:3" x14ac:dyDescent="0.25">
      <c r="A70" t="s">
        <v>202</v>
      </c>
      <c r="B70">
        <v>-0.53118430061636801</v>
      </c>
      <c r="C70">
        <f>$B$70*$B$4*$B$5*$B$9</f>
        <v>-8.2040858640113359E-2</v>
      </c>
    </row>
    <row r="71" spans="1:3" x14ac:dyDescent="0.25">
      <c r="A71" t="s">
        <v>233</v>
      </c>
      <c r="B71">
        <v>0.14351037435856101</v>
      </c>
      <c r="C71">
        <f>$B$71*$B$4*$B$6*$B$9</f>
        <v>4.4330053890819586E-2</v>
      </c>
    </row>
    <row r="72" spans="1:3" x14ac:dyDescent="0.25">
      <c r="A72" t="s">
        <v>226</v>
      </c>
      <c r="B72">
        <v>0.165796259945904</v>
      </c>
      <c r="C72">
        <f>$B$72*$B$5*$B$6*$B$9</f>
        <v>-6.4017646556468383E-2</v>
      </c>
    </row>
    <row r="73" spans="1:3" x14ac:dyDescent="0.25">
      <c r="A73" t="s">
        <v>166</v>
      </c>
      <c r="B73">
        <v>1.37942077400055</v>
      </c>
      <c r="C73">
        <f>$B$73*$B$4*$B$7*$B$9</f>
        <v>0.34833671473034644</v>
      </c>
    </row>
    <row r="74" spans="1:3" x14ac:dyDescent="0.25">
      <c r="A74" t="s">
        <v>167</v>
      </c>
      <c r="B74">
        <v>-1.1442795383659601</v>
      </c>
      <c r="C74">
        <f>$B$74*$B$5*$B$7*$B$9</f>
        <v>0.36119741582871523</v>
      </c>
    </row>
    <row r="75" spans="1:3" x14ac:dyDescent="0.25">
      <c r="A75" t="s">
        <v>168</v>
      </c>
      <c r="B75">
        <v>0.32468637222907298</v>
      </c>
      <c r="C75">
        <f>$B$75*$B$6*$B$7*$B$9</f>
        <v>-0.20497767315041276</v>
      </c>
    </row>
    <row r="76" spans="1:3" x14ac:dyDescent="0.25">
      <c r="A76" t="s">
        <v>203</v>
      </c>
      <c r="B76">
        <v>0.306442361903559</v>
      </c>
      <c r="C76">
        <f>$B$76*$B$4*$B$8*$B$9</f>
        <v>8.8358207184200219E-2</v>
      </c>
    </row>
    <row r="77" spans="1:3" x14ac:dyDescent="0.25">
      <c r="A77" t="s">
        <v>227</v>
      </c>
      <c r="B77">
        <v>0.15435466372432799</v>
      </c>
      <c r="C77">
        <f>$B$77*$B$6*$B$8*$B$9</f>
        <v>-0.1112648172439514</v>
      </c>
    </row>
    <row r="78" spans="1:3" x14ac:dyDescent="0.25">
      <c r="A78" t="s">
        <v>169</v>
      </c>
      <c r="B78" s="7">
        <v>0.25356931668570099</v>
      </c>
      <c r="C78" s="7">
        <f>$B$78*$B$7*$B$8*$B$9</f>
        <v>-0.1494246787387529</v>
      </c>
    </row>
    <row r="79" spans="1:3" x14ac:dyDescent="0.25">
      <c r="A79" t="s">
        <v>170</v>
      </c>
      <c r="B79">
        <v>-11.494175222109501</v>
      </c>
      <c r="C79">
        <f>$B$79*$B$4*$B$5*$B$10</f>
        <v>-1.3008158916621189</v>
      </c>
    </row>
    <row r="80" spans="1:3" x14ac:dyDescent="0.25">
      <c r="A80" t="s">
        <v>171</v>
      </c>
      <c r="B80">
        <v>7.5303651960856302</v>
      </c>
      <c r="C80">
        <f>$B$80*$B$4*$B$6*$B$10</f>
        <v>1.7044491714803958</v>
      </c>
    </row>
    <row r="81" spans="1:3" x14ac:dyDescent="0.25">
      <c r="A81" t="s">
        <v>172</v>
      </c>
      <c r="B81">
        <v>7.4286161970865301</v>
      </c>
      <c r="C81">
        <f>$B$81*$B$5*$B$6*$B$10</f>
        <v>-2.1017736843877901</v>
      </c>
    </row>
    <row r="82" spans="1:3" x14ac:dyDescent="0.25">
      <c r="A82" t="s">
        <v>173</v>
      </c>
      <c r="B82">
        <v>1.5048161374203399</v>
      </c>
      <c r="C82">
        <f>$B$82*$B$4*$B$7*$B$10</f>
        <v>0.2784447177671231</v>
      </c>
    </row>
    <row r="83" spans="1:3" x14ac:dyDescent="0.25">
      <c r="A83" t="s">
        <v>253</v>
      </c>
      <c r="B83">
        <v>-1.0331611287629501</v>
      </c>
      <c r="C83">
        <f>$B$83*$B$5*$B$7*$B$10</f>
        <v>0.23896462477429298</v>
      </c>
    </row>
    <row r="84" spans="1:3" x14ac:dyDescent="0.25">
      <c r="A84" t="s">
        <v>204</v>
      </c>
      <c r="B84">
        <v>0.36417622580632197</v>
      </c>
      <c r="C84">
        <f>$B$84*$B$6*$B$7*$B$10</f>
        <v>-0.16846401346075635</v>
      </c>
    </row>
    <row r="85" spans="1:3" x14ac:dyDescent="0.25">
      <c r="A85" t="s">
        <v>228</v>
      </c>
      <c r="B85" s="7">
        <v>1.15038327224277</v>
      </c>
      <c r="C85" s="7">
        <f>$B$85*$B$5*$B$8*$B$10</f>
        <v>-0.30381115765712946</v>
      </c>
    </row>
    <row r="86" spans="1:3" x14ac:dyDescent="0.25">
      <c r="A86" t="s">
        <v>229</v>
      </c>
      <c r="B86">
        <v>-0.93762276735422001</v>
      </c>
      <c r="C86">
        <f>$B$86*$B$6*$B$8*$B$10</f>
        <v>0.49524408998091163</v>
      </c>
    </row>
    <row r="87" spans="1:3" x14ac:dyDescent="0.25">
      <c r="A87" t="s">
        <v>175</v>
      </c>
      <c r="B87">
        <v>-8.8262227363551098</v>
      </c>
      <c r="C87">
        <f>$B$87*$B$7*$B$8*$B$10</f>
        <v>3.8111282855153505</v>
      </c>
    </row>
    <row r="88" spans="1:3" x14ac:dyDescent="0.25">
      <c r="A88" t="s">
        <v>176</v>
      </c>
      <c r="B88">
        <v>-1.10633938718396</v>
      </c>
      <c r="C88">
        <f>$B$88*$B$5*$B$9*$B$10</f>
        <v>0.24172489146999321</v>
      </c>
    </row>
    <row r="89" spans="1:3" x14ac:dyDescent="0.25">
      <c r="A89" t="s">
        <v>177</v>
      </c>
      <c r="B89">
        <v>17.5754126387179</v>
      </c>
      <c r="C89">
        <f>$B$89*$B$7*$B$9*$B$10</f>
        <v>-6.2785022348252824</v>
      </c>
    </row>
    <row r="90" spans="1:3" x14ac:dyDescent="0.25">
      <c r="A90" t="s">
        <v>245</v>
      </c>
      <c r="B90">
        <v>-0.41906864498025198</v>
      </c>
      <c r="C90">
        <f>$B$90*$B$4*$B$5*$B$11</f>
        <v>2.1729485295272331E-2</v>
      </c>
    </row>
    <row r="91" spans="1:3" x14ac:dyDescent="0.25">
      <c r="A91" t="s">
        <v>259</v>
      </c>
      <c r="B91">
        <v>0.172069147647122</v>
      </c>
      <c r="C91">
        <f>$B$91*$B$4*$B$6*$B$11</f>
        <v>-1.7844207904145988E-2</v>
      </c>
    </row>
    <row r="92" spans="1:3" x14ac:dyDescent="0.25">
      <c r="A92" t="s">
        <v>239</v>
      </c>
      <c r="B92">
        <v>-0.12881333575989101</v>
      </c>
      <c r="C92">
        <f>$B$92*$B$5*$B$6*$B$11</f>
        <v>-1.6698025005911801E-2</v>
      </c>
    </row>
    <row r="93" spans="1:3" x14ac:dyDescent="0.25">
      <c r="A93" t="s">
        <v>260</v>
      </c>
      <c r="B93">
        <v>-0.47378395101716803</v>
      </c>
      <c r="C93">
        <f>$B$93*$B$4*$B$7*$B$11</f>
        <v>4.0166328885926313E-2</v>
      </c>
    </row>
    <row r="94" spans="1:3" x14ac:dyDescent="0.25">
      <c r="A94" t="s">
        <v>261</v>
      </c>
      <c r="B94" s="7">
        <v>-0.44891196911515302</v>
      </c>
      <c r="C94" s="7">
        <f>$B$94*$B$5*$B$7*$B$11</f>
        <v>-4.7572173333427913E-2</v>
      </c>
    </row>
    <row r="95" spans="1:3" x14ac:dyDescent="0.25">
      <c r="A95" t="s">
        <v>262</v>
      </c>
      <c r="B95">
        <v>0.20653989446034801</v>
      </c>
      <c r="C95">
        <f>$B$95*$B$6*$B$7*$B$11</f>
        <v>4.3774959615813562E-2</v>
      </c>
    </row>
    <row r="96" spans="1:3" x14ac:dyDescent="0.25">
      <c r="A96" t="s">
        <v>263</v>
      </c>
      <c r="B96">
        <v>0.125708750505855</v>
      </c>
      <c r="C96">
        <f>$B$96*$B$5*$B$8*$B$11</f>
        <v>1.5210830339706691E-2</v>
      </c>
    </row>
    <row r="97" spans="1:3" x14ac:dyDescent="0.25">
      <c r="A97" t="s">
        <v>264</v>
      </c>
      <c r="B97">
        <v>-6.7767351049547397E-2</v>
      </c>
      <c r="C97">
        <f>$B$97*$B$6*$B$8*$B$11</f>
        <v>-1.6399776073472299E-2</v>
      </c>
    </row>
    <row r="98" spans="1:3" x14ac:dyDescent="0.25">
      <c r="A98" t="s">
        <v>265</v>
      </c>
      <c r="B98">
        <v>0.46527484769769201</v>
      </c>
      <c r="C98">
        <f>$B$98*$B$7*$B$8*$B$11</f>
        <v>9.2048032783303091E-2</v>
      </c>
    </row>
    <row r="99" spans="1:3" x14ac:dyDescent="0.25">
      <c r="A99" t="s">
        <v>266</v>
      </c>
      <c r="B99" s="7">
        <v>-0.18596017536897899</v>
      </c>
      <c r="C99" s="7">
        <f>$B$99*$B$4*$B$9*$B$11</f>
        <v>1.4892554045887612E-2</v>
      </c>
    </row>
    <row r="100" spans="1:3" x14ac:dyDescent="0.25">
      <c r="A100" t="s">
        <v>267</v>
      </c>
      <c r="B100" s="7">
        <v>-0.13410331069140899</v>
      </c>
      <c r="C100" s="7">
        <f>$B$100*$B$5*$B$9*$B$11</f>
        <v>-1.3424519512320135E-2</v>
      </c>
    </row>
    <row r="101" spans="1:3" x14ac:dyDescent="0.25">
      <c r="A101" t="s">
        <v>268</v>
      </c>
      <c r="B101">
        <v>0.13806524450865201</v>
      </c>
      <c r="C101">
        <f>$B$101*$B$6*$B$9*$B$11</f>
        <v>2.7642264151773652E-2</v>
      </c>
    </row>
    <row r="102" spans="1:3" x14ac:dyDescent="0.25">
      <c r="A102" t="s">
        <v>269</v>
      </c>
      <c r="B102">
        <v>-1.5791282157070099</v>
      </c>
      <c r="C102">
        <f>$B$102*$B$7*$B$9*$B$11</f>
        <v>-0.25846049245718494</v>
      </c>
    </row>
    <row r="103" spans="1:3" x14ac:dyDescent="0.25">
      <c r="A103" t="s">
        <v>240</v>
      </c>
      <c r="B103">
        <v>-1.04164698894279</v>
      </c>
      <c r="C103">
        <f>$B$103*$B$5*$B$10*$B$11</f>
        <v>-7.6406950684503497E-2</v>
      </c>
    </row>
    <row r="104" spans="1:3" x14ac:dyDescent="0.25">
      <c r="A104" t="s">
        <v>241</v>
      </c>
      <c r="B104" s="7">
        <v>0.66696342223489502</v>
      </c>
      <c r="C104" s="7">
        <f>$B$104*$B$6*$B$10*$B$11</f>
        <v>9.7846279693644289E-2</v>
      </c>
    </row>
    <row r="105" spans="1:3" x14ac:dyDescent="0.25">
      <c r="A105" t="s">
        <v>270</v>
      </c>
      <c r="B105">
        <v>0.94743946351252795</v>
      </c>
      <c r="C105">
        <f>$B$105*$B$7*$B$10*$B$11</f>
        <v>0.11362693668909848</v>
      </c>
    </row>
    <row r="106" spans="1:3" x14ac:dyDescent="0.25">
      <c r="A106" t="s">
        <v>271</v>
      </c>
      <c r="B106" s="7">
        <v>0.371035676960359</v>
      </c>
      <c r="C106" s="7">
        <f>$B$106*$B$9*$B$10*$B$11</f>
        <v>4.2035183007228506E-2</v>
      </c>
    </row>
    <row r="107" spans="1:3" x14ac:dyDescent="0.25">
      <c r="A107" t="s">
        <v>178</v>
      </c>
      <c r="B107">
        <v>0.80757093815729697</v>
      </c>
      <c r="C107">
        <f>$B$107*$B$4^2*$B$5</f>
        <v>-6.4605675052583772E-2</v>
      </c>
    </row>
    <row r="108" spans="1:3" x14ac:dyDescent="0.25">
      <c r="A108" t="s">
        <v>206</v>
      </c>
      <c r="B108">
        <v>0.83459929319957804</v>
      </c>
      <c r="C108">
        <f>$B$108*$B$4*$B$5^2</f>
        <v>8.3459929319957812E-2</v>
      </c>
    </row>
    <row r="109" spans="1:3" x14ac:dyDescent="0.25">
      <c r="A109" t="s">
        <v>220</v>
      </c>
      <c r="B109">
        <v>-0.41717260183433102</v>
      </c>
      <c r="C109">
        <f>$B$109*$B$4^2*$B$6</f>
        <v>6.6747616293492976E-2</v>
      </c>
    </row>
    <row r="110" spans="1:3" x14ac:dyDescent="0.25">
      <c r="A110" t="s">
        <v>207</v>
      </c>
      <c r="B110">
        <v>-1.18862402715687</v>
      </c>
      <c r="C110">
        <f>$B$110*$B$5^2*$B$6</f>
        <v>0.2971560067892175</v>
      </c>
    </row>
    <row r="111" spans="1:3" x14ac:dyDescent="0.25">
      <c r="A111" t="s">
        <v>208</v>
      </c>
      <c r="B111">
        <v>-0.25889623118893401</v>
      </c>
      <c r="C111">
        <f>$B$111*$B$5^2*$B$7</f>
        <v>5.2911888758140388E-2</v>
      </c>
    </row>
    <row r="112" spans="1:3" x14ac:dyDescent="0.25">
      <c r="A112" t="s">
        <v>181</v>
      </c>
      <c r="B112">
        <v>1.42932552645588</v>
      </c>
      <c r="C112">
        <f>$B$112*$B$4*$B$7^2</f>
        <v>0.38209046156268611</v>
      </c>
    </row>
    <row r="113" spans="1:3" x14ac:dyDescent="0.25">
      <c r="A113" t="s">
        <v>182</v>
      </c>
      <c r="B113">
        <v>1.19529841045184</v>
      </c>
      <c r="C113">
        <f>$B$113*$B$5*$B$7^2</f>
        <v>-0.39941226902238697</v>
      </c>
    </row>
    <row r="114" spans="1:3" x14ac:dyDescent="0.25">
      <c r="A114" t="s">
        <v>185</v>
      </c>
      <c r="B114">
        <v>-0.70535537166808804</v>
      </c>
      <c r="C114">
        <f>$B$114*$B$5*$B$8^2</f>
        <v>0.30728704223554482</v>
      </c>
    </row>
    <row r="115" spans="1:3" x14ac:dyDescent="0.25">
      <c r="A115" t="s">
        <v>210</v>
      </c>
      <c r="B115" s="7">
        <v>3.0372569886856402</v>
      </c>
      <c r="C115" s="7">
        <f>$B$115*$B$8^2*$B$9</f>
        <v>-2.0436323811299699</v>
      </c>
    </row>
    <row r="116" spans="1:3" x14ac:dyDescent="0.25">
      <c r="A116" t="s">
        <v>188</v>
      </c>
      <c r="B116" s="7">
        <v>-1.02822618092942</v>
      </c>
      <c r="C116" s="7">
        <f>$B$116*$B$4*$B$9^2</f>
        <v>-0.24527799662197294</v>
      </c>
    </row>
    <row r="117" spans="1:3" x14ac:dyDescent="0.25">
      <c r="A117" t="s">
        <v>189</v>
      </c>
      <c r="B117" s="7">
        <v>0.62261974031168998</v>
      </c>
      <c r="C117" s="7">
        <f>$B$117*$B$5*$B$9^2</f>
        <v>-0.18565336765557797</v>
      </c>
    </row>
    <row r="118" spans="1:3" x14ac:dyDescent="0.25">
      <c r="A118" t="s">
        <v>256</v>
      </c>
      <c r="B118" s="7">
        <v>-0.60677587841807901</v>
      </c>
      <c r="C118" s="7">
        <f>$B$118*$B$6*$B$9^2</f>
        <v>0.36185805860923759</v>
      </c>
    </row>
    <row r="119" spans="1:3" x14ac:dyDescent="0.25">
      <c r="A119" t="s">
        <v>211</v>
      </c>
      <c r="B119">
        <v>-2.15737741663298</v>
      </c>
      <c r="C119">
        <f>$B$119*$B$7*$B$9^2</f>
        <v>1.0517768241232293</v>
      </c>
    </row>
    <row r="120" spans="1:3" x14ac:dyDescent="0.25">
      <c r="A120" t="s">
        <v>212</v>
      </c>
      <c r="B120" s="7">
        <v>-0.97993798319383996</v>
      </c>
      <c r="C120" s="7">
        <f>$B$120*$B$8*$B$9^2</f>
        <v>0.54549611911525675</v>
      </c>
    </row>
    <row r="121" spans="1:3" x14ac:dyDescent="0.25">
      <c r="A121" t="s">
        <v>190</v>
      </c>
      <c r="B121" s="7">
        <v>-4.8647637431440804</v>
      </c>
      <c r="C121" s="7">
        <f>$B$121*$B$4^2*$B$10</f>
        <v>0.44044304973468962</v>
      </c>
    </row>
    <row r="122" spans="1:3" x14ac:dyDescent="0.25">
      <c r="A122" t="s">
        <v>213</v>
      </c>
      <c r="B122">
        <v>-7.6286353628660697</v>
      </c>
      <c r="C122">
        <f>$B$122*$B$5^2*$B$10</f>
        <v>1.079182490256418</v>
      </c>
    </row>
    <row r="123" spans="1:3" x14ac:dyDescent="0.25">
      <c r="A123" t="s">
        <v>225</v>
      </c>
      <c r="B123">
        <v>-5.0734835871612702</v>
      </c>
      <c r="C123">
        <f>$B$123*$B$6^2*$B$10</f>
        <v>2.870875007878595</v>
      </c>
    </row>
    <row r="124" spans="1:3" x14ac:dyDescent="0.25">
      <c r="A124" t="s">
        <v>214</v>
      </c>
      <c r="B124">
        <v>9.0819543906011102</v>
      </c>
      <c r="C124">
        <f>$B$124*$B$7^2*$B$10</f>
        <v>-3.4344911083269514</v>
      </c>
    </row>
    <row r="125" spans="1:3" x14ac:dyDescent="0.25">
      <c r="A125" t="s">
        <v>191</v>
      </c>
      <c r="B125">
        <v>7.4689826560562302</v>
      </c>
      <c r="C125">
        <f>$B$125*$B$8^2*$B$10</f>
        <v>-3.6824405188483151</v>
      </c>
    </row>
    <row r="126" spans="1:3" x14ac:dyDescent="0.25">
      <c r="A126" t="s">
        <v>192</v>
      </c>
      <c r="B126">
        <v>-4.5578054574088798</v>
      </c>
      <c r="C126">
        <f>$B$126*$B$9^2*$B$10</f>
        <v>1.5380616730561905</v>
      </c>
    </row>
    <row r="127" spans="1:3" x14ac:dyDescent="0.25">
      <c r="A127" t="s">
        <v>193</v>
      </c>
      <c r="B127">
        <v>7.7530227400863199</v>
      </c>
      <c r="C127">
        <f>$B$127*$B$4*$B$10^2</f>
        <v>0.99299508478601972</v>
      </c>
    </row>
    <row r="128" spans="1:3" x14ac:dyDescent="0.25">
      <c r="A128" t="s">
        <v>194</v>
      </c>
      <c r="B128">
        <v>21.6006282901816</v>
      </c>
      <c r="C128">
        <f>$B$128*$B$5*$B$10^2</f>
        <v>-3.4582185618936676</v>
      </c>
    </row>
    <row r="129" spans="1:3" x14ac:dyDescent="0.25">
      <c r="A129" t="s">
        <v>195</v>
      </c>
      <c r="B129">
        <v>-14.972643256230899</v>
      </c>
      <c r="C129">
        <f>$B$129*$B$6*$B$10^2</f>
        <v>4.794182107457063</v>
      </c>
    </row>
    <row r="130" spans="1:3" x14ac:dyDescent="0.25">
      <c r="A130" t="s">
        <v>196</v>
      </c>
      <c r="B130">
        <v>-1.7280310298583501</v>
      </c>
      <c r="C130">
        <f>$B$130*$B$7*$B$10^2</f>
        <v>0.45232970980340226</v>
      </c>
    </row>
    <row r="131" spans="1:3" x14ac:dyDescent="0.25">
      <c r="A131" t="s">
        <v>197</v>
      </c>
      <c r="B131">
        <v>-0.37070608966458102</v>
      </c>
      <c r="C131">
        <f>$B$131*$B$8*$B$10^2</f>
        <v>0.11079722987384039</v>
      </c>
    </row>
    <row r="132" spans="1:3" x14ac:dyDescent="0.25">
      <c r="A132" t="s">
        <v>242</v>
      </c>
      <c r="B132">
        <v>0.34323565119619698</v>
      </c>
      <c r="C132">
        <f>$B$132*$B$5^2*$B$11</f>
        <v>2.224675517012388E-2</v>
      </c>
    </row>
    <row r="133" spans="1:3" x14ac:dyDescent="0.25">
      <c r="A133" t="s">
        <v>272</v>
      </c>
      <c r="B133">
        <v>-1.4806738148999601</v>
      </c>
      <c r="C133">
        <f>$B$133*$B$7^2*$B$11</f>
        <v>-0.25654805530783803</v>
      </c>
    </row>
    <row r="134" spans="1:3" x14ac:dyDescent="0.25">
      <c r="A134" t="s">
        <v>273</v>
      </c>
      <c r="B134">
        <v>0.179248454445876</v>
      </c>
      <c r="C134">
        <f>$B$134*$B$9^2*$B$11</f>
        <v>2.7714027064145889E-2</v>
      </c>
    </row>
    <row r="135" spans="1:3" x14ac:dyDescent="0.25">
      <c r="A135" t="s">
        <v>243</v>
      </c>
      <c r="B135">
        <v>-0.77690961269956704</v>
      </c>
      <c r="C135">
        <f>$B$135*$B$10^2*$B$11</f>
        <v>-6.449422383462336E-2</v>
      </c>
    </row>
    <row r="136" spans="1:3" x14ac:dyDescent="0.25">
      <c r="A136" t="s">
        <v>274</v>
      </c>
      <c r="B136">
        <v>-0.25186550136262598</v>
      </c>
      <c r="C136">
        <f>$B$136*$B$5*$B$11^2</f>
        <v>8.4646156150676791E-3</v>
      </c>
    </row>
    <row r="137" spans="1:3" x14ac:dyDescent="0.25">
      <c r="A137" t="s">
        <v>275</v>
      </c>
      <c r="B137">
        <v>0.131491986071993</v>
      </c>
      <c r="C137">
        <f>$B$137*$B$6*$B$11^2</f>
        <v>-8.8382816426991195E-3</v>
      </c>
    </row>
    <row r="138" spans="1:3" x14ac:dyDescent="0.25">
      <c r="A138" t="s">
        <v>247</v>
      </c>
      <c r="B138">
        <v>0.42496879372736102</v>
      </c>
      <c r="C138">
        <f>$B$138*$B$10*$B$11^2</f>
        <v>-1.6163433348107614E-2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H147"/>
  <sheetViews>
    <sheetView workbookViewId="0">
      <selection activeCell="E30" sqref="E30"/>
    </sheetView>
  </sheetViews>
  <sheetFormatPr defaultRowHeight="15" x14ac:dyDescent="0.25"/>
  <cols>
    <col min="1" max="1" width="38.28515625" bestFit="1" customWidth="1"/>
    <col min="2" max="3" width="12.7109375" bestFit="1" customWidth="1"/>
    <col min="6" max="8"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 t="shared" ref="B4:B11" si="0">H4</f>
        <v>0.4</v>
      </c>
      <c r="D4">
        <v>10</v>
      </c>
      <c r="E4">
        <v>60</v>
      </c>
      <c r="F4" s="3">
        <f>Calculator!D4</f>
        <v>45</v>
      </c>
      <c r="G4" s="8">
        <f t="shared" ref="G4:G11" si="1">IF($F4&lt;$D4,$D4,IF($F4&gt;$E4,$E4,$F4))</f>
        <v>45</v>
      </c>
      <c r="H4" s="2">
        <f t="shared" ref="H4:H11" si="2">(G4-MEDIAN(D4:E4))/(MAX(D4:E4)-MEDIAN(D4:E4))</f>
        <v>0.4</v>
      </c>
    </row>
    <row r="5" spans="1:8" x14ac:dyDescent="0.25">
      <c r="A5" t="s">
        <v>69</v>
      </c>
      <c r="B5" s="8">
        <f t="shared" si="0"/>
        <v>-0.5</v>
      </c>
      <c r="D5">
        <v>4.8</v>
      </c>
      <c r="E5">
        <v>13.2</v>
      </c>
      <c r="F5" s="3">
        <f>Calculator!D5</f>
        <v>6.9</v>
      </c>
      <c r="G5" s="8">
        <f t="shared" si="1"/>
        <v>6.9</v>
      </c>
      <c r="H5" s="2">
        <f t="shared" si="2"/>
        <v>-0.5</v>
      </c>
    </row>
    <row r="6" spans="1:8" x14ac:dyDescent="0.25">
      <c r="A6" t="s">
        <v>70</v>
      </c>
      <c r="B6" s="8">
        <f t="shared" si="0"/>
        <v>-1</v>
      </c>
      <c r="D6">
        <v>12</v>
      </c>
      <c r="E6">
        <v>18</v>
      </c>
      <c r="F6" s="3">
        <f>Calculator!D6</f>
        <v>12</v>
      </c>
      <c r="G6" s="8">
        <f t="shared" si="1"/>
        <v>12</v>
      </c>
      <c r="H6" s="2">
        <f t="shared" si="2"/>
        <v>-1</v>
      </c>
    </row>
    <row r="7" spans="1:8" x14ac:dyDescent="0.25">
      <c r="A7" t="s">
        <v>71</v>
      </c>
      <c r="B7" s="8">
        <f t="shared" si="0"/>
        <v>-0.81749955980667821</v>
      </c>
      <c r="D7">
        <v>5</v>
      </c>
      <c r="E7">
        <v>80</v>
      </c>
      <c r="F7" s="3">
        <f>Calculator!I12</f>
        <v>11.843766507249571</v>
      </c>
      <c r="G7" s="8">
        <f t="shared" si="1"/>
        <v>11.843766507249571</v>
      </c>
      <c r="H7" s="2">
        <f t="shared" si="2"/>
        <v>-0.81749955980667821</v>
      </c>
    </row>
    <row r="8" spans="1:8" x14ac:dyDescent="0.25">
      <c r="A8" t="s">
        <v>72</v>
      </c>
      <c r="B8" s="8">
        <f t="shared" si="0"/>
        <v>-0.93343296087059413</v>
      </c>
      <c r="D8">
        <v>0.1</v>
      </c>
      <c r="E8">
        <v>3</v>
      </c>
      <c r="F8" s="3">
        <f>Calculator!I13</f>
        <v>0.19652220673763868</v>
      </c>
      <c r="G8" s="8">
        <f t="shared" si="1"/>
        <v>0.19652220673763868</v>
      </c>
      <c r="H8" s="2">
        <f t="shared" si="2"/>
        <v>-0.93343296087059413</v>
      </c>
    </row>
    <row r="9" spans="1:8" x14ac:dyDescent="0.25">
      <c r="A9" t="s">
        <v>73</v>
      </c>
      <c r="B9" s="8">
        <f t="shared" si="0"/>
        <v>-0.77224476085716354</v>
      </c>
      <c r="D9">
        <v>5</v>
      </c>
      <c r="E9">
        <v>49</v>
      </c>
      <c r="F9" s="3">
        <f>Calculator!I14</f>
        <v>10.010615261142402</v>
      </c>
      <c r="G9" s="8">
        <f t="shared" si="1"/>
        <v>10.010615261142402</v>
      </c>
      <c r="H9" s="2">
        <f t="shared" si="2"/>
        <v>-0.77224476085716354</v>
      </c>
    </row>
    <row r="10" spans="1:8" x14ac:dyDescent="0.25">
      <c r="A10" t="s">
        <v>74</v>
      </c>
      <c r="B10" s="8">
        <f t="shared" si="0"/>
        <v>-0.5658587356315693</v>
      </c>
      <c r="D10">
        <v>0</v>
      </c>
      <c r="E10">
        <v>80</v>
      </c>
      <c r="F10" s="6">
        <f>Calculator!K30</f>
        <v>17.365650574737227</v>
      </c>
      <c r="G10" s="8">
        <f t="shared" si="1"/>
        <v>17.365650574737227</v>
      </c>
      <c r="H10" s="2">
        <f t="shared" si="2"/>
        <v>-0.5658587356315693</v>
      </c>
    </row>
    <row r="11" spans="1:8" x14ac:dyDescent="0.25">
      <c r="A11" t="s">
        <v>119</v>
      </c>
      <c r="B11" s="8">
        <f t="shared" si="0"/>
        <v>0.2592592592592593</v>
      </c>
      <c r="D11">
        <v>-30</v>
      </c>
      <c r="E11">
        <v>0</v>
      </c>
      <c r="F11" s="3">
        <f>Calculator!I19</f>
        <v>-11.111111111111111</v>
      </c>
      <c r="G11" s="8">
        <f t="shared" si="1"/>
        <v>-11.111111111111111</v>
      </c>
      <c r="H11" s="2">
        <f t="shared" si="2"/>
        <v>0.2592592592592593</v>
      </c>
    </row>
    <row r="13" spans="1:8" x14ac:dyDescent="0.25">
      <c r="B13" t="s">
        <v>78</v>
      </c>
      <c r="C13">
        <f>SUM(C16:C147)</f>
        <v>39.44490556613831</v>
      </c>
      <c r="F13" s="2">
        <f>IF(B10&gt;-1,MAX(C13,0),0)</f>
        <v>39.44490556613831</v>
      </c>
    </row>
    <row r="15" spans="1:8" x14ac:dyDescent="0.25">
      <c r="A15" t="s">
        <v>15</v>
      </c>
      <c r="B15" t="s">
        <v>14</v>
      </c>
      <c r="C15" t="s">
        <v>13</v>
      </c>
    </row>
    <row r="16" spans="1:8" x14ac:dyDescent="0.25">
      <c r="A16" t="s">
        <v>123</v>
      </c>
      <c r="B16">
        <v>65.878008172280204</v>
      </c>
      <c r="C16">
        <f>$B$16*1</f>
        <v>65.878008172280204</v>
      </c>
    </row>
    <row r="17" spans="1:3" x14ac:dyDescent="0.25">
      <c r="A17" t="s">
        <v>124</v>
      </c>
      <c r="B17">
        <v>25.763060773406401</v>
      </c>
      <c r="C17">
        <f>$B$17*$B$4</f>
        <v>10.305224309362561</v>
      </c>
    </row>
    <row r="18" spans="1:3" x14ac:dyDescent="0.25">
      <c r="A18" t="s">
        <v>125</v>
      </c>
      <c r="B18">
        <v>-5.1884080274011302</v>
      </c>
      <c r="C18">
        <f>$B$18*$B$5</f>
        <v>2.5942040137005651</v>
      </c>
    </row>
    <row r="19" spans="1:3" x14ac:dyDescent="0.25">
      <c r="A19" t="s">
        <v>126</v>
      </c>
      <c r="B19">
        <v>4.5763875805088201</v>
      </c>
      <c r="C19">
        <f>$B$19*$B$6</f>
        <v>-4.5763875805088201</v>
      </c>
    </row>
    <row r="20" spans="1:3" x14ac:dyDescent="0.25">
      <c r="A20" t="s">
        <v>127</v>
      </c>
      <c r="B20">
        <v>34.938076650028002</v>
      </c>
      <c r="C20">
        <f>$B$20*$B$7</f>
        <v>-28.561862281889873</v>
      </c>
    </row>
    <row r="21" spans="1:3" x14ac:dyDescent="0.25">
      <c r="A21" t="s">
        <v>128</v>
      </c>
      <c r="B21">
        <v>-15.665547015443099</v>
      </c>
      <c r="C21">
        <f>$B$21*$B$8</f>
        <v>14.622737934282551</v>
      </c>
    </row>
    <row r="22" spans="1:3" x14ac:dyDescent="0.25">
      <c r="A22" t="s">
        <v>129</v>
      </c>
      <c r="B22">
        <v>18.182931599300201</v>
      </c>
      <c r="C22">
        <f>$B$22*$B$9</f>
        <v>-14.041673664583746</v>
      </c>
    </row>
    <row r="23" spans="1:3" x14ac:dyDescent="0.25">
      <c r="A23" t="s">
        <v>130</v>
      </c>
      <c r="B23">
        <v>14.4174273611274</v>
      </c>
      <c r="C23">
        <f>$B$23*$B$10</f>
        <v>-8.1582272176275428</v>
      </c>
    </row>
    <row r="24" spans="1:3" x14ac:dyDescent="0.25">
      <c r="A24" t="s">
        <v>234</v>
      </c>
      <c r="B24">
        <v>-0.24565191447396501</v>
      </c>
      <c r="C24">
        <f>$B$24*$B$11</f>
        <v>-6.3687533382139089E-2</v>
      </c>
    </row>
    <row r="25" spans="1:3" x14ac:dyDescent="0.25">
      <c r="A25" t="s">
        <v>131</v>
      </c>
      <c r="B25">
        <v>-13.2489761506347</v>
      </c>
      <c r="C25">
        <f>$B$25*$B$4*$B$5</f>
        <v>2.6497952301269403</v>
      </c>
    </row>
    <row r="26" spans="1:3" x14ac:dyDescent="0.25">
      <c r="A26" t="s">
        <v>132</v>
      </c>
      <c r="B26">
        <v>8.1918215805386492</v>
      </c>
      <c r="C26">
        <f>$B$26*$B$4*$B$6</f>
        <v>-3.2767286322154598</v>
      </c>
    </row>
    <row r="27" spans="1:3" x14ac:dyDescent="0.25">
      <c r="A27" t="s">
        <v>133</v>
      </c>
      <c r="B27">
        <v>6.9119555649031801</v>
      </c>
      <c r="C27">
        <f>$B$27*$B$5*$B$6</f>
        <v>3.45597778245159</v>
      </c>
    </row>
    <row r="28" spans="1:3" x14ac:dyDescent="0.25">
      <c r="A28" t="s">
        <v>134</v>
      </c>
      <c r="B28">
        <v>5.6180120156818303</v>
      </c>
      <c r="C28">
        <f>$B$28*$B$4*$B$7</f>
        <v>-1.83708893992341</v>
      </c>
    </row>
    <row r="29" spans="1:3" x14ac:dyDescent="0.25">
      <c r="A29" t="s">
        <v>135</v>
      </c>
      <c r="B29">
        <v>-1.8956421501083101</v>
      </c>
      <c r="C29">
        <f>$B$29*$B$5*$B$7</f>
        <v>-0.77484331163226428</v>
      </c>
    </row>
    <row r="30" spans="1:3" x14ac:dyDescent="0.25">
      <c r="A30" t="s">
        <v>136</v>
      </c>
      <c r="B30">
        <v>1.4709598653668601</v>
      </c>
      <c r="C30">
        <f>$B$30*$B$6*$B$7</f>
        <v>1.2025090424306988</v>
      </c>
    </row>
    <row r="31" spans="1:3" x14ac:dyDescent="0.25">
      <c r="A31" t="s">
        <v>137</v>
      </c>
      <c r="B31">
        <v>-3.5678708136614699</v>
      </c>
      <c r="C31">
        <f>$B$31*$B$4*$B$8</f>
        <v>1.3321472870399207</v>
      </c>
    </row>
    <row r="32" spans="1:3" x14ac:dyDescent="0.25">
      <c r="A32" t="s">
        <v>138</v>
      </c>
      <c r="B32">
        <v>1.38229353780096</v>
      </c>
      <c r="C32">
        <f>$B$32*$B$5*$B$8</f>
        <v>0.64513917489091932</v>
      </c>
    </row>
    <row r="33" spans="1:3" x14ac:dyDescent="0.25">
      <c r="A33" t="s">
        <v>139</v>
      </c>
      <c r="B33">
        <v>-0.81680845948444503</v>
      </c>
      <c r="C33">
        <f>$B$33*$B$6*$B$8</f>
        <v>-0.76243593880071425</v>
      </c>
    </row>
    <row r="34" spans="1:3" x14ac:dyDescent="0.25">
      <c r="A34" t="s">
        <v>140</v>
      </c>
      <c r="B34">
        <v>-10.2547832668218</v>
      </c>
      <c r="C34">
        <f>$B$34*$B$7*$B$8</f>
        <v>-7.8252306250579844</v>
      </c>
    </row>
    <row r="35" spans="1:3" x14ac:dyDescent="0.25">
      <c r="A35" t="s">
        <v>141</v>
      </c>
      <c r="B35">
        <v>1.53826652000954</v>
      </c>
      <c r="C35">
        <f>$B$35*$B$4*$B$9</f>
        <v>-0.47516730435173943</v>
      </c>
    </row>
    <row r="36" spans="1:3" x14ac:dyDescent="0.25">
      <c r="A36" t="s">
        <v>142</v>
      </c>
      <c r="B36">
        <v>-1.9167752018366599</v>
      </c>
      <c r="C36">
        <f>$B$36*$B$5*$B$9</f>
        <v>-0.74010980367964641</v>
      </c>
    </row>
    <row r="37" spans="1:3" x14ac:dyDescent="0.25">
      <c r="A37" t="s">
        <v>143</v>
      </c>
      <c r="B37">
        <v>0.30892152769324499</v>
      </c>
      <c r="C37">
        <f>$B$37*$B$6*$B$9</f>
        <v>0.2385630312770996</v>
      </c>
    </row>
    <row r="38" spans="1:3" x14ac:dyDescent="0.25">
      <c r="A38" t="s">
        <v>144</v>
      </c>
      <c r="B38">
        <v>20.310588184116298</v>
      </c>
      <c r="C38">
        <f>$B$38*$B$7*$B$9</f>
        <v>12.822272390783283</v>
      </c>
    </row>
    <row r="39" spans="1:3" x14ac:dyDescent="0.25">
      <c r="A39" t="s">
        <v>145</v>
      </c>
      <c r="B39">
        <v>0.185676290259668</v>
      </c>
      <c r="C39">
        <f>$B$39*$B$8*$B$9</f>
        <v>0.13384265822491448</v>
      </c>
    </row>
    <row r="40" spans="1:3" x14ac:dyDescent="0.25">
      <c r="A40" t="s">
        <v>146</v>
      </c>
      <c r="B40">
        <v>33.253034597876798</v>
      </c>
      <c r="C40">
        <f>$B$40*$B$4*$B$10</f>
        <v>-7.5266080453869577</v>
      </c>
    </row>
    <row r="41" spans="1:3" x14ac:dyDescent="0.25">
      <c r="A41" t="s">
        <v>147</v>
      </c>
      <c r="B41">
        <v>21.211172162402299</v>
      </c>
      <c r="C41">
        <f>$B$41*$B$5*$B$10</f>
        <v>6.0012635305402524</v>
      </c>
    </row>
    <row r="42" spans="1:3" x14ac:dyDescent="0.25">
      <c r="A42" t="s">
        <v>148</v>
      </c>
      <c r="B42">
        <v>-13.1874930376545</v>
      </c>
      <c r="C42">
        <f>$B$42*$B$6*$B$10</f>
        <v>-7.4622581364372982</v>
      </c>
    </row>
    <row r="43" spans="1:3" x14ac:dyDescent="0.25">
      <c r="A43" t="s">
        <v>149</v>
      </c>
      <c r="B43">
        <v>26.3492171642987</v>
      </c>
      <c r="C43">
        <f>$B$43*$B$7*$B$10</f>
        <v>12.188865061739433</v>
      </c>
    </row>
    <row r="44" spans="1:3" x14ac:dyDescent="0.25">
      <c r="A44" t="s">
        <v>150</v>
      </c>
      <c r="B44">
        <v>-8.4823661674137991</v>
      </c>
      <c r="C44">
        <f>$B$44*$B$8*$B$10</f>
        <v>-4.4803111226913108</v>
      </c>
    </row>
    <row r="45" spans="1:3" x14ac:dyDescent="0.25">
      <c r="A45" t="s">
        <v>151</v>
      </c>
      <c r="B45">
        <v>18.2712134306419</v>
      </c>
      <c r="C45">
        <f>$B$45*$B$9*$B$10</f>
        <v>7.9841812281290689</v>
      </c>
    </row>
    <row r="46" spans="1:3" x14ac:dyDescent="0.25">
      <c r="A46" t="s">
        <v>235</v>
      </c>
      <c r="B46">
        <v>-1.02633399596274</v>
      </c>
      <c r="C46">
        <f>$B$46*$B$4*$B$11</f>
        <v>-0.10643463661835824</v>
      </c>
    </row>
    <row r="47" spans="1:3" x14ac:dyDescent="0.25">
      <c r="A47" t="s">
        <v>236</v>
      </c>
      <c r="B47">
        <v>-1.88306563737979</v>
      </c>
      <c r="C47">
        <f>$B$47*$B$5*$B$11</f>
        <v>0.24410110114182468</v>
      </c>
    </row>
    <row r="48" spans="1:3" x14ac:dyDescent="0.25">
      <c r="A48" t="s">
        <v>237</v>
      </c>
      <c r="B48">
        <v>0.89628203383258898</v>
      </c>
      <c r="C48">
        <f>$B$48*$B$6*$B$11</f>
        <v>-0.2323694161788194</v>
      </c>
    </row>
    <row r="49" spans="1:3" x14ac:dyDescent="0.25">
      <c r="A49" t="s">
        <v>258</v>
      </c>
      <c r="B49">
        <v>-1.1099799428482899</v>
      </c>
      <c r="C49">
        <f>$B$49*$B$7*$B$11</f>
        <v>0.23525395565589011</v>
      </c>
    </row>
    <row r="50" spans="1:3" x14ac:dyDescent="0.25">
      <c r="A50" t="s">
        <v>250</v>
      </c>
      <c r="B50">
        <v>0.19843797176931299</v>
      </c>
      <c r="C50">
        <f>$B$50*$B$8*$B$11</f>
        <v>-4.8022214991277651E-2</v>
      </c>
    </row>
    <row r="51" spans="1:3" x14ac:dyDescent="0.25">
      <c r="A51" t="s">
        <v>251</v>
      </c>
      <c r="B51">
        <v>-1.13203695982528</v>
      </c>
      <c r="C51">
        <f>$B$51*$B$9*$B$11</f>
        <v>0.22664693626860027</v>
      </c>
    </row>
    <row r="52" spans="1:3" x14ac:dyDescent="0.25">
      <c r="A52" t="s">
        <v>238</v>
      </c>
      <c r="B52">
        <v>2.8282205468986299</v>
      </c>
      <c r="C52">
        <f>$B$52*$B$10*$B$11</f>
        <v>-0.4149115970106293</v>
      </c>
    </row>
    <row r="53" spans="1:3" x14ac:dyDescent="0.25">
      <c r="A53" t="s">
        <v>152</v>
      </c>
      <c r="B53">
        <v>-5.0471164960038601</v>
      </c>
      <c r="C53">
        <f>$B$53*$B$4^2</f>
        <v>-0.80753863936061776</v>
      </c>
    </row>
    <row r="54" spans="1:3" x14ac:dyDescent="0.25">
      <c r="A54" t="s">
        <v>200</v>
      </c>
      <c r="B54">
        <v>-6.6400738390939003</v>
      </c>
      <c r="C54">
        <f>$B$54*$B$5^2</f>
        <v>-1.6600184597734751</v>
      </c>
    </row>
    <row r="55" spans="1:3" x14ac:dyDescent="0.25">
      <c r="A55" t="s">
        <v>153</v>
      </c>
      <c r="B55">
        <v>-7.1988334377715297</v>
      </c>
      <c r="C55">
        <f>$B$55*$B$6^2</f>
        <v>-7.1988334377715297</v>
      </c>
    </row>
    <row r="56" spans="1:3" x14ac:dyDescent="0.25">
      <c r="A56" t="s">
        <v>154</v>
      </c>
      <c r="B56">
        <v>9.1805673404528108</v>
      </c>
      <c r="C56">
        <f>$B$56*$B$7^2</f>
        <v>6.1354239247703219</v>
      </c>
    </row>
    <row r="57" spans="1:3" x14ac:dyDescent="0.25">
      <c r="A57" t="s">
        <v>155</v>
      </c>
      <c r="B57">
        <v>18.762028404146601</v>
      </c>
      <c r="C57">
        <f>$B$57*$B$8^2</f>
        <v>16.347300796802951</v>
      </c>
    </row>
    <row r="58" spans="1:3" x14ac:dyDescent="0.25">
      <c r="A58" t="s">
        <v>156</v>
      </c>
      <c r="B58">
        <v>-8.5917865135246902</v>
      </c>
      <c r="C58">
        <f>$B$58*$B$9^2</f>
        <v>-5.1238147367930056</v>
      </c>
    </row>
    <row r="59" spans="1:3" x14ac:dyDescent="0.25">
      <c r="A59" t="s">
        <v>157</v>
      </c>
      <c r="B59">
        <v>-39.812353498231097</v>
      </c>
      <c r="C59">
        <f>$B$59*$B$10^2</f>
        <v>-12.747760667946531</v>
      </c>
    </row>
    <row r="60" spans="1:3" x14ac:dyDescent="0.25">
      <c r="A60" t="s">
        <v>244</v>
      </c>
      <c r="B60">
        <v>0.61078250784277999</v>
      </c>
      <c r="C60">
        <f>$B$60*$B$11^2</f>
        <v>4.1053968291215673E-2</v>
      </c>
    </row>
    <row r="61" spans="1:3" x14ac:dyDescent="0.25">
      <c r="A61" t="s">
        <v>158</v>
      </c>
      <c r="B61">
        <v>-0.63821038186040102</v>
      </c>
      <c r="C61">
        <f>$B$61*$B$4*$B$5*$B$6</f>
        <v>-0.12764207637208022</v>
      </c>
    </row>
    <row r="62" spans="1:3" x14ac:dyDescent="0.25">
      <c r="A62" t="s">
        <v>159</v>
      </c>
      <c r="B62">
        <v>-0.73782634268640501</v>
      </c>
      <c r="C62">
        <f>$B$62*$B$4*$B$5*$B$7</f>
        <v>-0.12063454207198147</v>
      </c>
    </row>
    <row r="63" spans="1:3" x14ac:dyDescent="0.25">
      <c r="A63" t="s">
        <v>160</v>
      </c>
      <c r="B63">
        <v>0.563485431366751</v>
      </c>
      <c r="C63">
        <f>$B$63*$B$4*$B$6*$B$7</f>
        <v>0.18425963683991806</v>
      </c>
    </row>
    <row r="64" spans="1:3" x14ac:dyDescent="0.25">
      <c r="A64" t="s">
        <v>161</v>
      </c>
      <c r="B64">
        <v>0.40338794960103602</v>
      </c>
      <c r="C64">
        <f>$B$64*$B$5*$B$6*$B$7</f>
        <v>-0.16488473561508271</v>
      </c>
    </row>
    <row r="65" spans="1:3" x14ac:dyDescent="0.25">
      <c r="A65" t="s">
        <v>162</v>
      </c>
      <c r="B65">
        <v>0.47568364568478</v>
      </c>
      <c r="C65">
        <f>$B$65*$B$4*$B$5*$B$8</f>
        <v>8.8803758765852572E-2</v>
      </c>
    </row>
    <row r="66" spans="1:3" x14ac:dyDescent="0.25">
      <c r="A66" t="s">
        <v>163</v>
      </c>
      <c r="B66">
        <v>-0.34687672211522302</v>
      </c>
      <c r="C66">
        <f>$B$66*$B$4*$B$6*$B$8</f>
        <v>-0.12951446631243957</v>
      </c>
    </row>
    <row r="67" spans="1:3" x14ac:dyDescent="0.25">
      <c r="A67" t="s">
        <v>164</v>
      </c>
      <c r="B67">
        <v>-1.9870334217675001</v>
      </c>
      <c r="C67">
        <f>$B$67*$B$4*$B$7*$B$8</f>
        <v>-0.6065070077233452</v>
      </c>
    </row>
    <row r="68" spans="1:3" x14ac:dyDescent="0.25">
      <c r="A68" t="s">
        <v>201</v>
      </c>
      <c r="B68">
        <v>0.36830089193244098</v>
      </c>
      <c r="C68">
        <f>$B$68*$B$5*$B$7*$B$8</f>
        <v>-0.14052171283377698</v>
      </c>
    </row>
    <row r="69" spans="1:3" x14ac:dyDescent="0.25">
      <c r="A69" t="s">
        <v>165</v>
      </c>
      <c r="B69" s="7">
        <v>-0.30686044706611398</v>
      </c>
      <c r="C69" s="7">
        <f>$B$69*$B$6*$B$7*$B$8</f>
        <v>0.23415938743139769</v>
      </c>
    </row>
    <row r="70" spans="1:3" x14ac:dyDescent="0.25">
      <c r="A70" t="s">
        <v>202</v>
      </c>
      <c r="B70">
        <v>-0.55163546721550205</v>
      </c>
      <c r="C70">
        <f>$B$70*$B$4*$B$5*$B$9</f>
        <v>-8.5199519892033018E-2</v>
      </c>
    </row>
    <row r="71" spans="1:3" x14ac:dyDescent="0.25">
      <c r="A71" t="s">
        <v>226</v>
      </c>
      <c r="B71">
        <v>0.16658859392154601</v>
      </c>
      <c r="C71">
        <f>$B$71*$B$5*$B$6*$B$9</f>
        <v>-6.4323584437237707E-2</v>
      </c>
    </row>
    <row r="72" spans="1:3" x14ac:dyDescent="0.25">
      <c r="A72" t="s">
        <v>166</v>
      </c>
      <c r="B72">
        <v>1.6508419954748199</v>
      </c>
      <c r="C72">
        <f>$B$72*$B$4*$B$7*$B$9</f>
        <v>0.41687706034385041</v>
      </c>
    </row>
    <row r="73" spans="1:3" x14ac:dyDescent="0.25">
      <c r="A73" t="s">
        <v>167</v>
      </c>
      <c r="B73">
        <v>-1.17474267783311</v>
      </c>
      <c r="C73">
        <f>$B$73*$B$5*$B$7*$B$9</f>
        <v>0.37081325434076007</v>
      </c>
    </row>
    <row r="74" spans="1:3" x14ac:dyDescent="0.25">
      <c r="A74" t="s">
        <v>168</v>
      </c>
      <c r="B74">
        <v>0.27218568637477802</v>
      </c>
      <c r="C74">
        <f>$B$74*$B$6*$B$7*$B$9</f>
        <v>-0.17183347818056127</v>
      </c>
    </row>
    <row r="75" spans="1:3" x14ac:dyDescent="0.25">
      <c r="A75" t="s">
        <v>227</v>
      </c>
      <c r="B75">
        <v>0.175429889123526</v>
      </c>
      <c r="C75">
        <f>$B$75*$B$6*$B$8*$B$9</f>
        <v>-0.12645665561046046</v>
      </c>
    </row>
    <row r="76" spans="1:3" x14ac:dyDescent="0.25">
      <c r="A76" t="s">
        <v>169</v>
      </c>
      <c r="B76">
        <v>8.5472291958584204E-2</v>
      </c>
      <c r="C76">
        <f>$B$76*$B$7*$B$8*$B$9</f>
        <v>-5.0367567866292019E-2</v>
      </c>
    </row>
    <row r="77" spans="1:3" x14ac:dyDescent="0.25">
      <c r="A77" t="s">
        <v>170</v>
      </c>
      <c r="B77">
        <v>-12.3474637576372</v>
      </c>
      <c r="C77">
        <f>$B$77*$B$4*$B$5*$B$10</f>
        <v>-1.3973840460306424</v>
      </c>
    </row>
    <row r="78" spans="1:3" x14ac:dyDescent="0.25">
      <c r="A78" t="s">
        <v>171</v>
      </c>
      <c r="B78" s="7">
        <v>7.8281694129864698</v>
      </c>
      <c r="C78" s="7">
        <f>$B$78*$B$4*$B$6*$B$10</f>
        <v>1.7718552185368992</v>
      </c>
    </row>
    <row r="79" spans="1:3" x14ac:dyDescent="0.25">
      <c r="A79" t="s">
        <v>172</v>
      </c>
      <c r="B79">
        <v>8.0714541027442905</v>
      </c>
      <c r="C79">
        <f>$B$79*$B$5*$B$6*$B$10</f>
        <v>-2.2836514066435636</v>
      </c>
    </row>
    <row r="80" spans="1:3" x14ac:dyDescent="0.25">
      <c r="A80" t="s">
        <v>173</v>
      </c>
      <c r="B80">
        <v>2.20031931171272</v>
      </c>
      <c r="C80">
        <f>$B$80*$B$4*$B$7*$B$10</f>
        <v>0.40713763928507279</v>
      </c>
    </row>
    <row r="81" spans="1:3" x14ac:dyDescent="0.25">
      <c r="A81" t="s">
        <v>253</v>
      </c>
      <c r="B81">
        <v>-1.3718120739958199</v>
      </c>
      <c r="C81">
        <f>$B$81*$B$5*$B$7*$B$10</f>
        <v>0.31729277108572862</v>
      </c>
    </row>
    <row r="82" spans="1:3" x14ac:dyDescent="0.25">
      <c r="A82" t="s">
        <v>204</v>
      </c>
      <c r="B82">
        <v>0.86347737805494496</v>
      </c>
      <c r="C82">
        <f>$B$82*$B$6*$B$7*$B$10</f>
        <v>-0.39943536763728416</v>
      </c>
    </row>
    <row r="83" spans="1:3" x14ac:dyDescent="0.25">
      <c r="A83" t="s">
        <v>174</v>
      </c>
      <c r="B83">
        <v>-1.51230748001588</v>
      </c>
      <c r="C83">
        <f>$B$83*$B$4*$B$8*$B$10</f>
        <v>-0.31951499805202305</v>
      </c>
    </row>
    <row r="84" spans="1:3" x14ac:dyDescent="0.25">
      <c r="A84" t="s">
        <v>228</v>
      </c>
      <c r="B84">
        <v>0.80938192082278404</v>
      </c>
      <c r="C84">
        <f>$B$84*$B$5*$B$8*$B$10</f>
        <v>-0.21375420199958195</v>
      </c>
    </row>
    <row r="85" spans="1:3" x14ac:dyDescent="0.25">
      <c r="A85" t="s">
        <v>229</v>
      </c>
      <c r="B85" s="7">
        <v>-0.54477103210713196</v>
      </c>
      <c r="C85" s="7">
        <f>$B$85*$B$6*$B$8*$B$10</f>
        <v>0.28774326246915261</v>
      </c>
    </row>
    <row r="86" spans="1:3" x14ac:dyDescent="0.25">
      <c r="A86" t="s">
        <v>175</v>
      </c>
      <c r="B86">
        <v>-8.1407313312040408</v>
      </c>
      <c r="C86">
        <f>$B$86*$B$7*$B$8*$B$10</f>
        <v>3.5151357911396914</v>
      </c>
    </row>
    <row r="87" spans="1:3" x14ac:dyDescent="0.25">
      <c r="A87" t="s">
        <v>176</v>
      </c>
      <c r="B87">
        <v>-1.0684706387920799</v>
      </c>
      <c r="C87">
        <f>$B$87*$B$5*$B$9*$B$10</f>
        <v>0.23345092129305545</v>
      </c>
    </row>
    <row r="88" spans="1:3" x14ac:dyDescent="0.25">
      <c r="A88" t="s">
        <v>177</v>
      </c>
      <c r="B88">
        <v>17.584421734360902</v>
      </c>
      <c r="C88">
        <f>$B$88*$B$7*$B$9*$B$10</f>
        <v>-6.2817205733241313</v>
      </c>
    </row>
    <row r="89" spans="1:3" x14ac:dyDescent="0.25">
      <c r="A89" t="s">
        <v>245</v>
      </c>
      <c r="B89">
        <v>-0.55728514313349298</v>
      </c>
      <c r="C89">
        <f>$B$89*$B$4*$B$5*$B$11</f>
        <v>2.8896266680995937E-2</v>
      </c>
    </row>
    <row r="90" spans="1:3" x14ac:dyDescent="0.25">
      <c r="A90" t="s">
        <v>259</v>
      </c>
      <c r="B90">
        <v>0.21789198505778601</v>
      </c>
      <c r="C90">
        <f>$B$90*$B$4*$B$6*$B$11</f>
        <v>-2.2596205857844481E-2</v>
      </c>
    </row>
    <row r="91" spans="1:3" x14ac:dyDescent="0.25">
      <c r="A91" t="s">
        <v>260</v>
      </c>
      <c r="B91">
        <v>-0.71029396806103495</v>
      </c>
      <c r="C91">
        <f>$B$91*$B$4*$B$7*$B$11</f>
        <v>6.0217111756483623E-2</v>
      </c>
    </row>
    <row r="92" spans="1:3" x14ac:dyDescent="0.25">
      <c r="A92" t="s">
        <v>261</v>
      </c>
      <c r="B92">
        <v>-0.54339406115838795</v>
      </c>
      <c r="C92">
        <f>$B$92*$B$5*$B$7*$B$11</f>
        <v>-5.7584645196107738E-2</v>
      </c>
    </row>
    <row r="93" spans="1:3" x14ac:dyDescent="0.25">
      <c r="A93" t="s">
        <v>262</v>
      </c>
      <c r="B93">
        <v>0.24749232495585199</v>
      </c>
      <c r="C93">
        <f>$B$93*$B$6*$B$7*$B$11</f>
        <v>5.2454595072169728E-2</v>
      </c>
    </row>
    <row r="94" spans="1:3" x14ac:dyDescent="0.25">
      <c r="A94" t="s">
        <v>276</v>
      </c>
      <c r="B94" s="7">
        <v>0.211808943993327</v>
      </c>
      <c r="C94" s="7">
        <f>$B$94*$B$4*$B$8*$B$11</f>
        <v>-2.0503202194280826E-2</v>
      </c>
    </row>
    <row r="95" spans="1:3" x14ac:dyDescent="0.25">
      <c r="A95" t="s">
        <v>263</v>
      </c>
      <c r="B95">
        <v>0.28690794525330698</v>
      </c>
      <c r="C95">
        <f>$B$95*$B$5*$B$8*$B$11</f>
        <v>3.4716024626771279E-2</v>
      </c>
    </row>
    <row r="96" spans="1:3" x14ac:dyDescent="0.25">
      <c r="A96" t="s">
        <v>264</v>
      </c>
      <c r="B96">
        <v>-0.14437334311766301</v>
      </c>
      <c r="C96">
        <f>$B$96*$B$6*$B$8*$B$11</f>
        <v>-3.4938513331842405E-2</v>
      </c>
    </row>
    <row r="97" spans="1:3" x14ac:dyDescent="0.25">
      <c r="A97" t="s">
        <v>265</v>
      </c>
      <c r="B97">
        <v>0.52933718102837601</v>
      </c>
      <c r="C97">
        <f>$B$97*$B$7*$B$8*$B$11</f>
        <v>0.1047218572717248</v>
      </c>
    </row>
    <row r="98" spans="1:3" x14ac:dyDescent="0.25">
      <c r="A98" t="s">
        <v>266</v>
      </c>
      <c r="B98">
        <v>-0.241644882032024</v>
      </c>
      <c r="C98">
        <f>$B$98*$B$4*$B$9*$B$11</f>
        <v>1.935204383644808E-2</v>
      </c>
    </row>
    <row r="99" spans="1:3" x14ac:dyDescent="0.25">
      <c r="A99" t="s">
        <v>267</v>
      </c>
      <c r="B99" s="7">
        <v>-0.115278905830226</v>
      </c>
      <c r="C99" s="7">
        <f>$B$99*$B$5*$B$9*$B$11</f>
        <v>-1.1540087360243863E-2</v>
      </c>
    </row>
    <row r="100" spans="1:3" x14ac:dyDescent="0.25">
      <c r="A100" t="s">
        <v>268</v>
      </c>
      <c r="B100" s="7">
        <v>0.106364987926084</v>
      </c>
      <c r="C100" s="7">
        <f>$B$100*$B$6*$B$9*$B$11</f>
        <v>2.1295504913032476E-2</v>
      </c>
    </row>
    <row r="101" spans="1:3" x14ac:dyDescent="0.25">
      <c r="A101" t="s">
        <v>269</v>
      </c>
      <c r="B101">
        <v>-1.48725299316141</v>
      </c>
      <c r="C101">
        <f>$B$101*$B$7*$B$9*$B$11</f>
        <v>-0.24342300846598314</v>
      </c>
    </row>
    <row r="102" spans="1:3" x14ac:dyDescent="0.25">
      <c r="A102" t="s">
        <v>240</v>
      </c>
      <c r="B102">
        <v>-0.88118453022897503</v>
      </c>
      <c r="C102">
        <f>$B$102*$B$5*$B$10*$B$11</f>
        <v>-6.463669905433822E-2</v>
      </c>
    </row>
    <row r="103" spans="1:3" x14ac:dyDescent="0.25">
      <c r="A103" t="s">
        <v>241</v>
      </c>
      <c r="B103">
        <v>0.47901635700578399</v>
      </c>
      <c r="C103">
        <f>$B$103*$B$6*$B$10*$B$11</f>
        <v>7.0273671513145688E-2</v>
      </c>
    </row>
    <row r="104" spans="1:3" x14ac:dyDescent="0.25">
      <c r="A104" t="s">
        <v>270</v>
      </c>
      <c r="B104" s="7">
        <v>1.67329072746245</v>
      </c>
      <c r="C104" s="7">
        <f>$B$104*$B$7*$B$10*$B$11</f>
        <v>0.20067867855846103</v>
      </c>
    </row>
    <row r="105" spans="1:3" x14ac:dyDescent="0.25">
      <c r="A105" t="s">
        <v>277</v>
      </c>
      <c r="B105">
        <v>-0.82839279364427898</v>
      </c>
      <c r="C105">
        <f>$B$105*$B$8*$B$10*$B$11</f>
        <v>-0.11343883175680974</v>
      </c>
    </row>
    <row r="106" spans="1:3" x14ac:dyDescent="0.25">
      <c r="A106" t="s">
        <v>271</v>
      </c>
      <c r="B106" s="7">
        <v>0.41712226648428302</v>
      </c>
      <c r="C106" s="7">
        <f>$B$106*$B$9*$B$10*$B$11</f>
        <v>4.7256401194891211E-2</v>
      </c>
    </row>
    <row r="107" spans="1:3" x14ac:dyDescent="0.25">
      <c r="A107" t="s">
        <v>178</v>
      </c>
      <c r="B107">
        <v>0.79315815622720598</v>
      </c>
      <c r="C107">
        <f>$B$107*$B$4^2*$B$5</f>
        <v>-6.3452652498176484E-2</v>
      </c>
    </row>
    <row r="108" spans="1:3" x14ac:dyDescent="0.25">
      <c r="A108" t="s">
        <v>206</v>
      </c>
      <c r="B108">
        <v>0.99641002115948496</v>
      </c>
      <c r="C108">
        <f>$B$108*$B$4*$B$5^2</f>
        <v>9.9641002115948507E-2</v>
      </c>
    </row>
    <row r="109" spans="1:3" x14ac:dyDescent="0.25">
      <c r="A109" t="s">
        <v>220</v>
      </c>
      <c r="B109">
        <v>-0.38977417587920699</v>
      </c>
      <c r="C109">
        <f>$B$109*$B$4^2*$B$6</f>
        <v>6.2363868140673129E-2</v>
      </c>
    </row>
    <row r="110" spans="1:3" x14ac:dyDescent="0.25">
      <c r="A110" t="s">
        <v>207</v>
      </c>
      <c r="B110">
        <v>-1.3276294796852199</v>
      </c>
      <c r="C110">
        <f>$B$110*$B$5^2*$B$6</f>
        <v>0.33190736992130498</v>
      </c>
    </row>
    <row r="111" spans="1:3" x14ac:dyDescent="0.25">
      <c r="A111" t="s">
        <v>179</v>
      </c>
      <c r="B111">
        <v>-1.2344320334998899</v>
      </c>
      <c r="C111">
        <f>$B$111*$B$4*$B$6^2</f>
        <v>-0.49377281339995599</v>
      </c>
    </row>
    <row r="112" spans="1:3" x14ac:dyDescent="0.25">
      <c r="A112" t="s">
        <v>224</v>
      </c>
      <c r="B112">
        <v>0.72462512302704496</v>
      </c>
      <c r="C112">
        <f>$B$112*$B$5*$B$6^2</f>
        <v>-0.36231256151352248</v>
      </c>
    </row>
    <row r="113" spans="1:3" x14ac:dyDescent="0.25">
      <c r="A113" t="s">
        <v>208</v>
      </c>
      <c r="B113">
        <v>-0.51370264140445399</v>
      </c>
      <c r="C113">
        <f>$B$113*$B$5^2*$B$7</f>
        <v>0.10498792080491726</v>
      </c>
    </row>
    <row r="114" spans="1:3" x14ac:dyDescent="0.25">
      <c r="A114" t="s">
        <v>181</v>
      </c>
      <c r="B114">
        <v>1.66413210925788</v>
      </c>
      <c r="C114">
        <f>$B$114*$B$4*$B$7^2</f>
        <v>0.4448594766961626</v>
      </c>
    </row>
    <row r="115" spans="1:3" x14ac:dyDescent="0.25">
      <c r="A115" t="s">
        <v>182</v>
      </c>
      <c r="B115" s="7">
        <v>1.72634187604422</v>
      </c>
      <c r="C115" s="7">
        <f>$B$115*$B$5*$B$7^2</f>
        <v>-0.5768619114607012</v>
      </c>
    </row>
    <row r="116" spans="1:3" x14ac:dyDescent="0.25">
      <c r="A116" t="s">
        <v>221</v>
      </c>
      <c r="B116" s="7">
        <v>-0.176446099559078</v>
      </c>
      <c r="C116" s="7">
        <f>$B$116*$B$4^2*$B$8</f>
        <v>2.6352096823279655E-2</v>
      </c>
    </row>
    <row r="117" spans="1:3" x14ac:dyDescent="0.25">
      <c r="A117" t="s">
        <v>184</v>
      </c>
      <c r="B117" s="7">
        <v>4.2805384126622803</v>
      </c>
      <c r="C117" s="7">
        <f>$B$117*$B$4*$B$8^2</f>
        <v>1.4918482692115418</v>
      </c>
    </row>
    <row r="118" spans="1:3" x14ac:dyDescent="0.25">
      <c r="A118" t="s">
        <v>185</v>
      </c>
      <c r="B118" s="7">
        <v>-2.3204927438874301</v>
      </c>
      <c r="C118" s="7">
        <f>$B$118*$B$5*$B$8^2</f>
        <v>1.0109192903882049</v>
      </c>
    </row>
    <row r="119" spans="1:3" x14ac:dyDescent="0.25">
      <c r="A119" t="s">
        <v>210</v>
      </c>
      <c r="B119">
        <v>2.9385938036875898</v>
      </c>
      <c r="C119">
        <f>$B$119*$B$8^2*$B$9</f>
        <v>-1.977246401794488</v>
      </c>
    </row>
    <row r="120" spans="1:3" x14ac:dyDescent="0.25">
      <c r="A120" t="s">
        <v>188</v>
      </c>
      <c r="B120">
        <v>-2.0266362433782299</v>
      </c>
      <c r="C120">
        <f>$B$120*$B$4*$B$9^2</f>
        <v>-0.48344351357399917</v>
      </c>
    </row>
    <row r="121" spans="1:3" x14ac:dyDescent="0.25">
      <c r="A121" t="s">
        <v>189</v>
      </c>
      <c r="B121">
        <v>0.88512080108952296</v>
      </c>
      <c r="C121">
        <f>$B$121*$B$5*$B$9^2</f>
        <v>-0.26392619260997052</v>
      </c>
    </row>
    <row r="122" spans="1:3" x14ac:dyDescent="0.25">
      <c r="A122" t="s">
        <v>256</v>
      </c>
      <c r="B122">
        <v>-0.40293638512241498</v>
      </c>
      <c r="C122">
        <f>$B$122*$B$6*$B$9^2</f>
        <v>0.24029593668678845</v>
      </c>
    </row>
    <row r="123" spans="1:3" x14ac:dyDescent="0.25">
      <c r="A123" t="s">
        <v>211</v>
      </c>
      <c r="B123">
        <v>-0.80431851988453995</v>
      </c>
      <c r="C123">
        <f>$B$123*$B$7*$B$9^2</f>
        <v>0.39212590801471986</v>
      </c>
    </row>
    <row r="124" spans="1:3" x14ac:dyDescent="0.25">
      <c r="A124" t="s">
        <v>212</v>
      </c>
      <c r="B124">
        <v>2.5530148808569</v>
      </c>
      <c r="C124">
        <f>$B$124*$B$8*$B$9^2</f>
        <v>-1.4211712714838798</v>
      </c>
    </row>
    <row r="125" spans="1:3" x14ac:dyDescent="0.25">
      <c r="A125" t="s">
        <v>190</v>
      </c>
      <c r="B125">
        <v>-5.1403573078187597</v>
      </c>
      <c r="C125">
        <f>$B$125*$B$4^2*$B$10</f>
        <v>0.46539457390349137</v>
      </c>
    </row>
    <row r="126" spans="1:3" x14ac:dyDescent="0.25">
      <c r="A126" t="s">
        <v>213</v>
      </c>
      <c r="B126">
        <v>-8.4243926403113196</v>
      </c>
      <c r="C126">
        <f>$B$126*$B$5^2*$B$10</f>
        <v>1.1917540419776154</v>
      </c>
    </row>
    <row r="127" spans="1:3" x14ac:dyDescent="0.25">
      <c r="A127" t="s">
        <v>225</v>
      </c>
      <c r="B127">
        <v>-5.85708765248381</v>
      </c>
      <c r="C127">
        <f>$B$127*$B$6^2*$B$10</f>
        <v>3.314284213517765</v>
      </c>
    </row>
    <row r="128" spans="1:3" x14ac:dyDescent="0.25">
      <c r="A128" t="s">
        <v>214</v>
      </c>
      <c r="B128">
        <v>7.3560313873815399</v>
      </c>
      <c r="C128">
        <f>$B$128*$B$7^2*$B$10</f>
        <v>-2.7818048083000444</v>
      </c>
    </row>
    <row r="129" spans="1:3" x14ac:dyDescent="0.25">
      <c r="A129" t="s">
        <v>191</v>
      </c>
      <c r="B129">
        <v>13.033142657548501</v>
      </c>
      <c r="C129">
        <f>$B$129*$B$8^2*$B$10</f>
        <v>-6.4257442840854937</v>
      </c>
    </row>
    <row r="130" spans="1:3" x14ac:dyDescent="0.25">
      <c r="A130" t="s">
        <v>192</v>
      </c>
      <c r="B130">
        <v>-6.5611752182031999</v>
      </c>
      <c r="C130">
        <f>$B$130*$B$9^2*$B$10</f>
        <v>2.2141120825857845</v>
      </c>
    </row>
    <row r="131" spans="1:3" x14ac:dyDescent="0.25">
      <c r="A131" t="s">
        <v>193</v>
      </c>
      <c r="B131">
        <v>7.3869091093913903</v>
      </c>
      <c r="C131">
        <f>$B$131*$B$4*$B$10^2</f>
        <v>0.94610382083118427</v>
      </c>
    </row>
    <row r="132" spans="1:3" x14ac:dyDescent="0.25">
      <c r="A132" t="s">
        <v>194</v>
      </c>
      <c r="B132">
        <v>23.320669342368099</v>
      </c>
      <c r="C132">
        <f>$B$132*$B$5*$B$10^2</f>
        <v>-3.7335937877427328</v>
      </c>
    </row>
    <row r="133" spans="1:3" x14ac:dyDescent="0.25">
      <c r="A133" t="s">
        <v>195</v>
      </c>
      <c r="B133">
        <v>-15.476077509161</v>
      </c>
      <c r="C133">
        <f>$B$133*$B$6*$B$10^2</f>
        <v>4.9553797962268193</v>
      </c>
    </row>
    <row r="134" spans="1:3" x14ac:dyDescent="0.25">
      <c r="A134" t="s">
        <v>196</v>
      </c>
      <c r="B134">
        <v>-2.1024880570539</v>
      </c>
      <c r="C134">
        <f>$B$134*$B$7*$B$10^2</f>
        <v>0.55034764786038959</v>
      </c>
    </row>
    <row r="135" spans="1:3" x14ac:dyDescent="0.25">
      <c r="A135" t="s">
        <v>197</v>
      </c>
      <c r="B135">
        <v>2.1906675853075002</v>
      </c>
      <c r="C135">
        <f>$B$135*$B$8*$B$10^2</f>
        <v>-0.65475023689549205</v>
      </c>
    </row>
    <row r="136" spans="1:3" x14ac:dyDescent="0.25">
      <c r="A136" t="s">
        <v>242</v>
      </c>
      <c r="B136">
        <v>0.33627692996285502</v>
      </c>
      <c r="C136">
        <f>$B$136*$B$5^2*$B$11</f>
        <v>2.1795726942036901E-2</v>
      </c>
    </row>
    <row r="137" spans="1:3" x14ac:dyDescent="0.25">
      <c r="A137" t="s">
        <v>278</v>
      </c>
      <c r="B137">
        <v>0.23765321109450699</v>
      </c>
      <c r="C137">
        <f>$B$137*$B$6^2*$B$11</f>
        <v>6.1613795468946263E-2</v>
      </c>
    </row>
    <row r="138" spans="1:3" x14ac:dyDescent="0.25">
      <c r="A138" t="s">
        <v>272</v>
      </c>
      <c r="B138">
        <v>-1.2804768682035299</v>
      </c>
      <c r="C138">
        <f>$B$138*$B$7^2*$B$11</f>
        <v>-0.22186105210922594</v>
      </c>
    </row>
    <row r="139" spans="1:3" x14ac:dyDescent="0.25">
      <c r="A139" t="s">
        <v>279</v>
      </c>
      <c r="B139">
        <v>-0.93965741632737398</v>
      </c>
      <c r="C139">
        <f>$B$139*$B$8^2*$B$11</f>
        <v>-0.21226094159806388</v>
      </c>
    </row>
    <row r="140" spans="1:3" x14ac:dyDescent="0.25">
      <c r="A140" t="s">
        <v>273</v>
      </c>
      <c r="B140">
        <v>0.360018031452845</v>
      </c>
      <c r="C140">
        <f>$B$140*$B$9^2*$B$11</f>
        <v>5.5663238481520001E-2</v>
      </c>
    </row>
    <row r="141" spans="1:3" x14ac:dyDescent="0.25">
      <c r="A141" t="s">
        <v>243</v>
      </c>
      <c r="B141">
        <v>-1.4237019966903599</v>
      </c>
      <c r="C141">
        <f>$B$141*$B$10^2*$B$11</f>
        <v>-0.1181869212935785</v>
      </c>
    </row>
    <row r="142" spans="1:3" x14ac:dyDescent="0.25">
      <c r="A142" t="s">
        <v>274</v>
      </c>
      <c r="B142">
        <v>-0.33125265024391898</v>
      </c>
      <c r="C142">
        <f>$B$142*$B$5*$B$11^2</f>
        <v>1.1132633650172863E-2</v>
      </c>
    </row>
    <row r="143" spans="1:3" x14ac:dyDescent="0.25">
      <c r="A143" t="s">
        <v>275</v>
      </c>
      <c r="B143">
        <v>0.19184055409966599</v>
      </c>
      <c r="C143">
        <f>$B$143*$B$6*$B$11^2</f>
        <v>-1.2894632580087292E-2</v>
      </c>
    </row>
    <row r="144" spans="1:3" x14ac:dyDescent="0.25">
      <c r="A144" t="s">
        <v>280</v>
      </c>
      <c r="B144">
        <v>-0.23143584849437601</v>
      </c>
      <c r="C144">
        <f>$B$144*$B$7*$B$11^2</f>
        <v>1.2717059683284277E-2</v>
      </c>
    </row>
    <row r="145" spans="1:3" x14ac:dyDescent="0.25">
      <c r="A145" t="s">
        <v>281</v>
      </c>
      <c r="B145">
        <v>-0.16291839803377201</v>
      </c>
      <c r="C145">
        <f>$B$145*$B$9*$B$11^2</f>
        <v>8.4565584185353933E-3</v>
      </c>
    </row>
    <row r="146" spans="1:3" x14ac:dyDescent="0.25">
      <c r="A146" t="s">
        <v>247</v>
      </c>
      <c r="B146">
        <v>0.62265981948174498</v>
      </c>
      <c r="C146">
        <f>$B$146*$B$10*$B$11^2</f>
        <v>-2.3682493018992529E-2</v>
      </c>
    </row>
    <row r="147" spans="1:3" x14ac:dyDescent="0.25">
      <c r="A147" t="s">
        <v>218</v>
      </c>
      <c r="B147">
        <v>1.87517818830394</v>
      </c>
      <c r="C147">
        <f>$B$147*$B$10^3</f>
        <v>-0.33975559496755442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H39"/>
  <sheetViews>
    <sheetView workbookViewId="0">
      <selection activeCell="E30" sqref="E30"/>
    </sheetView>
  </sheetViews>
  <sheetFormatPr defaultRowHeight="15" x14ac:dyDescent="0.25"/>
  <cols>
    <col min="1" max="1" width="22.85546875" customWidth="1"/>
    <col min="2" max="3" width="12.7109375" bestFit="1"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7" si="0">IF($F4&lt;$D4,$D4,IF($F4&gt;$E4,$E4,$F4))</f>
        <v>45</v>
      </c>
      <c r="H4" s="2">
        <f t="shared" ref="H4:H7" si="1">(G4-MEDIAN(D4:E4))/(MAX(D4:E4)-MEDIAN(D4:E4))</f>
        <v>0.4</v>
      </c>
    </row>
    <row r="5" spans="1:8" x14ac:dyDescent="0.25">
      <c r="A5" t="s">
        <v>69</v>
      </c>
      <c r="B5" s="8">
        <f t="shared" ref="B5:B7"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9" spans="1:8" x14ac:dyDescent="0.25">
      <c r="B9" t="s">
        <v>78</v>
      </c>
      <c r="C9">
        <f>SUM(C12:C39)</f>
        <v>9.0040891104540215</v>
      </c>
      <c r="F9" s="2">
        <f>IF(B7&gt;-1,MAX(C9,0),0)</f>
        <v>9.0040891104540215</v>
      </c>
    </row>
    <row r="11" spans="1:8" x14ac:dyDescent="0.25">
      <c r="A11" t="s">
        <v>15</v>
      </c>
      <c r="B11" t="s">
        <v>14</v>
      </c>
      <c r="C11" t="s">
        <v>13</v>
      </c>
    </row>
    <row r="12" spans="1:8" x14ac:dyDescent="0.25">
      <c r="A12" t="s">
        <v>123</v>
      </c>
      <c r="B12">
        <v>7.7027673640665197</v>
      </c>
      <c r="C12">
        <f>$B$12*1</f>
        <v>7.7027673640665197</v>
      </c>
    </row>
    <row r="13" spans="1:8" x14ac:dyDescent="0.25">
      <c r="A13" t="s">
        <v>124</v>
      </c>
      <c r="B13">
        <v>0.58075925315781896</v>
      </c>
      <c r="C13">
        <f>$B$13*$B$4</f>
        <v>0.2323037012631276</v>
      </c>
    </row>
    <row r="14" spans="1:8" x14ac:dyDescent="0.25">
      <c r="A14" t="s">
        <v>125</v>
      </c>
      <c r="B14">
        <v>-7.7628760995782704</v>
      </c>
      <c r="C14">
        <f>$B$14*$B$5</f>
        <v>7.7628760995782757</v>
      </c>
    </row>
    <row r="15" spans="1:8" x14ac:dyDescent="0.25">
      <c r="A15" t="s">
        <v>126</v>
      </c>
      <c r="B15">
        <v>3.1890191703182098</v>
      </c>
      <c r="C15">
        <f>$B$15*$B$6</f>
        <v>-3.1890191703182098</v>
      </c>
    </row>
    <row r="16" spans="1:8" x14ac:dyDescent="0.25">
      <c r="A16" t="s">
        <v>130</v>
      </c>
      <c r="B16">
        <v>5.55187276299048</v>
      </c>
      <c r="C16">
        <f>$B$16*$B$7</f>
        <v>-3.1415757020531401</v>
      </c>
    </row>
    <row r="17" spans="1:3" x14ac:dyDescent="0.25">
      <c r="A17" t="s">
        <v>131</v>
      </c>
      <c r="B17">
        <v>-1.56312955719958</v>
      </c>
      <c r="C17">
        <f>$B$17*$B$4*$B$5</f>
        <v>0.6252518228798325</v>
      </c>
    </row>
    <row r="18" spans="1:3" x14ac:dyDescent="0.25">
      <c r="A18" t="s">
        <v>132</v>
      </c>
      <c r="B18">
        <v>0.52394465462150297</v>
      </c>
      <c r="C18">
        <f>$B$18*$B$4*$B$6</f>
        <v>-0.20957786184860119</v>
      </c>
    </row>
    <row r="19" spans="1:3" x14ac:dyDescent="0.25">
      <c r="A19" t="s">
        <v>133</v>
      </c>
      <c r="B19">
        <v>-2.9310565020338299</v>
      </c>
      <c r="C19">
        <f>$B$19*$B$5*$B$6</f>
        <v>-2.9310565020338317</v>
      </c>
    </row>
    <row r="20" spans="1:3" x14ac:dyDescent="0.25">
      <c r="A20" t="s">
        <v>146</v>
      </c>
      <c r="B20">
        <v>1.0918717756476599</v>
      </c>
      <c r="C20">
        <f>$B$20*$B$4*$B$7</f>
        <v>-0.24713807297591253</v>
      </c>
    </row>
    <row r="21" spans="1:3" x14ac:dyDescent="0.25">
      <c r="A21" t="s">
        <v>147</v>
      </c>
      <c r="B21">
        <v>-8.7446873214376399</v>
      </c>
      <c r="C21">
        <f>$B$21*$B$5*$B$7</f>
        <v>-4.9482577112021202</v>
      </c>
    </row>
    <row r="22" spans="1:3" x14ac:dyDescent="0.25">
      <c r="A22" t="s">
        <v>148</v>
      </c>
      <c r="B22">
        <v>3.1783976973130499</v>
      </c>
      <c r="C22">
        <f>$B$22*$B$6*$B$7</f>
        <v>1.7985241023358538</v>
      </c>
    </row>
    <row r="23" spans="1:3" x14ac:dyDescent="0.25">
      <c r="A23" t="s">
        <v>152</v>
      </c>
      <c r="B23">
        <v>-4.8708304952192701E-2</v>
      </c>
      <c r="C23">
        <f>$B$23*$B$4^2</f>
        <v>-7.7933287923508338E-3</v>
      </c>
    </row>
    <row r="24" spans="1:3" x14ac:dyDescent="0.25">
      <c r="A24" t="s">
        <v>200</v>
      </c>
      <c r="B24">
        <v>5.9897275086734103</v>
      </c>
      <c r="C24">
        <f>$B$24*$B$5^2</f>
        <v>5.9897275086734183</v>
      </c>
    </row>
    <row r="25" spans="1:3" x14ac:dyDescent="0.25">
      <c r="A25" t="s">
        <v>153</v>
      </c>
      <c r="B25">
        <v>0.23042530413503001</v>
      </c>
      <c r="C25">
        <f>$B$25*$B$6^2</f>
        <v>0.23042530413503001</v>
      </c>
    </row>
    <row r="26" spans="1:3" x14ac:dyDescent="0.25">
      <c r="A26" t="s">
        <v>157</v>
      </c>
      <c r="B26">
        <v>-0.624868337903149</v>
      </c>
      <c r="C26">
        <f>$B$26*$B$7^2</f>
        <v>-0.20008041024052517</v>
      </c>
    </row>
    <row r="27" spans="1:3" x14ac:dyDescent="0.25">
      <c r="A27" t="s">
        <v>158</v>
      </c>
      <c r="B27">
        <v>-0.51218704543832905</v>
      </c>
      <c r="C27">
        <f>$B$27*$B$4*$B$5*$B$6</f>
        <v>-0.20487481817533176</v>
      </c>
    </row>
    <row r="28" spans="1:3" x14ac:dyDescent="0.25">
      <c r="A28" t="s">
        <v>170</v>
      </c>
      <c r="B28">
        <v>-1.8032464050252399</v>
      </c>
      <c r="C28">
        <f>$B$28*$B$4*$B$5*$B$7</f>
        <v>-0.40815309231190228</v>
      </c>
    </row>
    <row r="29" spans="1:3" x14ac:dyDescent="0.25">
      <c r="A29" t="s">
        <v>171</v>
      </c>
      <c r="B29">
        <v>0.63662444576447097</v>
      </c>
      <c r="C29">
        <f>$B$29*$B$4*$B$6*$B$7</f>
        <v>0.14409580158097285</v>
      </c>
    </row>
    <row r="30" spans="1:3" x14ac:dyDescent="0.25">
      <c r="A30" t="s">
        <v>172</v>
      </c>
      <c r="B30">
        <v>-2.6027564701342198</v>
      </c>
      <c r="C30">
        <f>$B$30*$B$5*$B$6*$B$7</f>
        <v>1.4727924853470371</v>
      </c>
    </row>
    <row r="31" spans="1:3" x14ac:dyDescent="0.25">
      <c r="A31" t="s">
        <v>206</v>
      </c>
      <c r="B31">
        <v>1.05711095397257</v>
      </c>
      <c r="C31">
        <f>$B$31*$B$4*$B$5^2</f>
        <v>0.4228443815890286</v>
      </c>
    </row>
    <row r="32" spans="1:3" x14ac:dyDescent="0.25">
      <c r="A32" t="s">
        <v>207</v>
      </c>
      <c r="B32">
        <v>1.0230455173031301</v>
      </c>
      <c r="C32">
        <f>$B$32*$B$5^2*$B$6</f>
        <v>-1.0230455173031314</v>
      </c>
    </row>
    <row r="33" spans="1:3" x14ac:dyDescent="0.25">
      <c r="A33" t="s">
        <v>213</v>
      </c>
      <c r="B33">
        <v>5.48557251498928</v>
      </c>
      <c r="C33">
        <f>$B$33*$B$5^2*$B$7</f>
        <v>-3.1040591275471257</v>
      </c>
    </row>
    <row r="34" spans="1:3" x14ac:dyDescent="0.25">
      <c r="A34" t="s">
        <v>225</v>
      </c>
      <c r="B34">
        <v>0.17148251457347</v>
      </c>
      <c r="C34">
        <f>$B$34*$B$6^2*$B$7</f>
        <v>-9.7034878879465894E-2</v>
      </c>
    </row>
    <row r="35" spans="1:3" x14ac:dyDescent="0.25">
      <c r="A35" t="s">
        <v>194</v>
      </c>
      <c r="B35">
        <v>1.18213080114225</v>
      </c>
      <c r="C35">
        <f>$B$35*$B$5*$B$7^2</f>
        <v>-0.37851368248900086</v>
      </c>
    </row>
    <row r="36" spans="1:3" x14ac:dyDescent="0.25">
      <c r="A36" t="s">
        <v>195</v>
      </c>
      <c r="B36">
        <v>-0.491956348511708</v>
      </c>
      <c r="C36">
        <f>$B$36*$B$6*$B$7^2</f>
        <v>0.15752250843906501</v>
      </c>
    </row>
    <row r="37" spans="1:3" x14ac:dyDescent="0.25">
      <c r="A37" t="s">
        <v>215</v>
      </c>
      <c r="B37">
        <v>-0.17481014730760899</v>
      </c>
      <c r="C37">
        <f>$B$37*$B$4^3</f>
        <v>-1.1187849427686978E-2</v>
      </c>
    </row>
    <row r="38" spans="1:3" x14ac:dyDescent="0.25">
      <c r="A38" t="s">
        <v>216</v>
      </c>
      <c r="B38">
        <v>-2.6041805998873699</v>
      </c>
      <c r="C38">
        <f>$B$38*$B$5^3</f>
        <v>2.6041805998873753</v>
      </c>
    </row>
    <row r="39" spans="1:3" x14ac:dyDescent="0.25">
      <c r="A39" t="s">
        <v>218</v>
      </c>
      <c r="B39">
        <v>0.208928354154508</v>
      </c>
      <c r="C39">
        <f>$B$39*$B$7^3</f>
        <v>-3.7854843723177517E-2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H40"/>
  <sheetViews>
    <sheetView workbookViewId="0">
      <selection activeCell="E30" sqref="E30"/>
    </sheetView>
  </sheetViews>
  <sheetFormatPr defaultRowHeight="15" x14ac:dyDescent="0.25"/>
  <cols>
    <col min="1" max="1" width="22.85546875" customWidth="1"/>
    <col min="2" max="3" width="12.7109375" bestFit="1"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7" si="0">IF($F4&lt;$D4,$D4,IF($F4&gt;$E4,$E4,$F4))</f>
        <v>45</v>
      </c>
      <c r="H4" s="2">
        <f t="shared" ref="H4:H7" si="1">(G4-MEDIAN(D4:E4))/(MAX(D4:E4)-MEDIAN(D4:E4))</f>
        <v>0.4</v>
      </c>
    </row>
    <row r="5" spans="1:8" x14ac:dyDescent="0.25">
      <c r="A5" t="s">
        <v>69</v>
      </c>
      <c r="B5" s="8">
        <f t="shared" ref="B5:B7"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9" spans="1:8" x14ac:dyDescent="0.25">
      <c r="B9" t="s">
        <v>78</v>
      </c>
      <c r="C9">
        <f>SUM(C12:C40)</f>
        <v>9.1973615003843481</v>
      </c>
      <c r="F9" s="2">
        <f>IF(B7&gt;-1,MAX(C9,0),0)</f>
        <v>9.1973615003843481</v>
      </c>
    </row>
    <row r="11" spans="1:8" x14ac:dyDescent="0.25">
      <c r="A11" t="s">
        <v>15</v>
      </c>
      <c r="B11" t="s">
        <v>14</v>
      </c>
      <c r="C11" t="s">
        <v>13</v>
      </c>
    </row>
    <row r="12" spans="1:8" x14ac:dyDescent="0.25">
      <c r="A12" t="s">
        <v>123</v>
      </c>
      <c r="B12">
        <v>9.0345158736986608</v>
      </c>
      <c r="C12">
        <f>$B$12*1</f>
        <v>9.0345158736986608</v>
      </c>
    </row>
    <row r="13" spans="1:8" x14ac:dyDescent="0.25">
      <c r="A13" t="s">
        <v>124</v>
      </c>
      <c r="B13">
        <v>0.55365828846641396</v>
      </c>
      <c r="C13">
        <f>$B$13*$B$4</f>
        <v>0.22146331538656561</v>
      </c>
    </row>
    <row r="14" spans="1:8" x14ac:dyDescent="0.25">
      <c r="A14" t="s">
        <v>125</v>
      </c>
      <c r="B14">
        <v>-8.0688218343522191</v>
      </c>
      <c r="C14">
        <f>$B$14*$B$5</f>
        <v>8.0688218343522244</v>
      </c>
    </row>
    <row r="15" spans="1:8" x14ac:dyDescent="0.25">
      <c r="A15" t="s">
        <v>126</v>
      </c>
      <c r="B15">
        <v>3.4744961454239101</v>
      </c>
      <c r="C15">
        <f>$B$15*$B$6</f>
        <v>-3.4744961454239101</v>
      </c>
    </row>
    <row r="16" spans="1:8" x14ac:dyDescent="0.25">
      <c r="A16" t="s">
        <v>130</v>
      </c>
      <c r="B16">
        <v>7.1261911273680401</v>
      </c>
      <c r="C16">
        <f>$B$16*$B$7</f>
        <v>-4.0324175012013868</v>
      </c>
    </row>
    <row r="17" spans="1:3" x14ac:dyDescent="0.25">
      <c r="A17" t="s">
        <v>131</v>
      </c>
      <c r="B17">
        <v>-1.50746699827138</v>
      </c>
      <c r="C17">
        <f>$B$17*$B$4*$B$5</f>
        <v>0.60298679930855248</v>
      </c>
    </row>
    <row r="18" spans="1:3" x14ac:dyDescent="0.25">
      <c r="A18" t="s">
        <v>132</v>
      </c>
      <c r="B18">
        <v>0.54788907835742995</v>
      </c>
      <c r="C18">
        <f>$B$18*$B$4*$B$6</f>
        <v>-0.219155631342972</v>
      </c>
    </row>
    <row r="19" spans="1:3" x14ac:dyDescent="0.25">
      <c r="A19" t="s">
        <v>133</v>
      </c>
      <c r="B19">
        <v>-2.8170715720769901</v>
      </c>
      <c r="C19">
        <f>$B$19*$B$5*$B$6</f>
        <v>-2.8170715720769919</v>
      </c>
    </row>
    <row r="20" spans="1:3" x14ac:dyDescent="0.25">
      <c r="A20" t="s">
        <v>146</v>
      </c>
      <c r="B20">
        <v>1.20936149584261</v>
      </c>
      <c r="C20">
        <f>$B$20*$B$4*$B$7</f>
        <v>-0.27373110678360107</v>
      </c>
    </row>
    <row r="21" spans="1:3" x14ac:dyDescent="0.25">
      <c r="A21" t="s">
        <v>147</v>
      </c>
      <c r="B21">
        <v>-9.1031536729691496</v>
      </c>
      <c r="C21">
        <f>$B$21*$B$5*$B$7</f>
        <v>-5.1510990276462021</v>
      </c>
    </row>
    <row r="22" spans="1:3" x14ac:dyDescent="0.25">
      <c r="A22" t="s">
        <v>148</v>
      </c>
      <c r="B22">
        <v>3.48163182554427</v>
      </c>
      <c r="C22">
        <f>$B$22*$B$6*$B$7</f>
        <v>1.9701117827371131</v>
      </c>
    </row>
    <row r="23" spans="1:3" x14ac:dyDescent="0.25">
      <c r="A23" t="s">
        <v>152</v>
      </c>
      <c r="B23">
        <v>-0.10667398467427699</v>
      </c>
      <c r="C23">
        <f>$B$23*$B$4^2</f>
        <v>-1.7067837547884324E-2</v>
      </c>
    </row>
    <row r="24" spans="1:3" x14ac:dyDescent="0.25">
      <c r="A24" t="s">
        <v>200</v>
      </c>
      <c r="B24">
        <v>5.5581642783940799</v>
      </c>
      <c r="C24">
        <f>$B$24*$B$5^2</f>
        <v>5.558164278394087</v>
      </c>
    </row>
    <row r="25" spans="1:3" x14ac:dyDescent="0.25">
      <c r="A25" t="s">
        <v>153</v>
      </c>
      <c r="B25">
        <v>0.222086681771969</v>
      </c>
      <c r="C25">
        <f>$B$25*$B$6^2</f>
        <v>0.222086681771969</v>
      </c>
    </row>
    <row r="26" spans="1:3" x14ac:dyDescent="0.25">
      <c r="A26" t="s">
        <v>157</v>
      </c>
      <c r="B26">
        <v>-0.60307810096426095</v>
      </c>
      <c r="C26">
        <f>$B$26*$B$7^2</f>
        <v>-0.19310326116524798</v>
      </c>
    </row>
    <row r="27" spans="1:3" x14ac:dyDescent="0.25">
      <c r="A27" t="s">
        <v>158</v>
      </c>
      <c r="B27">
        <v>-0.47947848082202599</v>
      </c>
      <c r="C27">
        <f>$B$27*$B$4*$B$5*$B$6</f>
        <v>-0.19179139232881054</v>
      </c>
    </row>
    <row r="28" spans="1:3" x14ac:dyDescent="0.25">
      <c r="A28" t="s">
        <v>170</v>
      </c>
      <c r="B28">
        <v>-1.7764112852724101</v>
      </c>
      <c r="C28">
        <f>$B$28*$B$4*$B$5*$B$7</f>
        <v>-0.402079137538359</v>
      </c>
    </row>
    <row r="29" spans="1:3" x14ac:dyDescent="0.25">
      <c r="A29" t="s">
        <v>171</v>
      </c>
      <c r="B29">
        <v>0.681019684286847</v>
      </c>
      <c r="C29">
        <f>$B$29*$B$4*$B$6*$B$7</f>
        <v>0.15414437499630629</v>
      </c>
    </row>
    <row r="30" spans="1:3" x14ac:dyDescent="0.25">
      <c r="A30" t="s">
        <v>172</v>
      </c>
      <c r="B30">
        <v>-2.5495733876710802</v>
      </c>
      <c r="C30">
        <f>$B$30*$B$5*$B$6*$B$7</f>
        <v>1.4426983735474552</v>
      </c>
    </row>
    <row r="31" spans="1:3" x14ac:dyDescent="0.25">
      <c r="A31" t="s">
        <v>206</v>
      </c>
      <c r="B31">
        <v>0.94110930663549497</v>
      </c>
      <c r="C31">
        <f>$B$31*$B$4*$B$5^2</f>
        <v>0.37644372265419851</v>
      </c>
    </row>
    <row r="32" spans="1:3" x14ac:dyDescent="0.25">
      <c r="A32" t="s">
        <v>207</v>
      </c>
      <c r="B32">
        <v>0.95793867761665297</v>
      </c>
      <c r="C32">
        <f>$B$32*$B$5^2*$B$6</f>
        <v>-0.95793867761665419</v>
      </c>
    </row>
    <row r="33" spans="1:3" x14ac:dyDescent="0.25">
      <c r="A33" t="s">
        <v>190</v>
      </c>
      <c r="B33">
        <v>-0.136841815886071</v>
      </c>
      <c r="C33">
        <f>$B$33*$B$4^2*$B$7</f>
        <v>1.2389301907011223E-2</v>
      </c>
    </row>
    <row r="34" spans="1:3" x14ac:dyDescent="0.25">
      <c r="A34" t="s">
        <v>213</v>
      </c>
      <c r="B34">
        <v>5.1723698369308302</v>
      </c>
      <c r="C34">
        <f>$B$34*$B$5^2*$B$7</f>
        <v>-2.9268306561445501</v>
      </c>
    </row>
    <row r="35" spans="1:3" x14ac:dyDescent="0.25">
      <c r="A35" t="s">
        <v>225</v>
      </c>
      <c r="B35">
        <v>0.16494886671341</v>
      </c>
      <c r="C35">
        <f>$B$35*$B$6^2*$B$7</f>
        <v>-9.3337757162310422E-2</v>
      </c>
    </row>
    <row r="36" spans="1:3" x14ac:dyDescent="0.25">
      <c r="A36" t="s">
        <v>193</v>
      </c>
      <c r="B36">
        <v>0.26151814920072702</v>
      </c>
      <c r="C36">
        <f>$B$36*$B$4*$B$7^2</f>
        <v>3.349483749041185E-2</v>
      </c>
    </row>
    <row r="37" spans="1:3" x14ac:dyDescent="0.25">
      <c r="A37" t="s">
        <v>194</v>
      </c>
      <c r="B37">
        <v>1.01134345347842</v>
      </c>
      <c r="C37">
        <f>$B$37*$B$5*$B$7^2</f>
        <v>-0.32382823835346092</v>
      </c>
    </row>
    <row r="38" spans="1:3" x14ac:dyDescent="0.25">
      <c r="A38" t="s">
        <v>195</v>
      </c>
      <c r="B38">
        <v>-0.446722207646708</v>
      </c>
      <c r="C38">
        <f>$B$38*$B$6*$B$7^2</f>
        <v>0.14303871255413145</v>
      </c>
    </row>
    <row r="39" spans="1:3" x14ac:dyDescent="0.25">
      <c r="A39" t="s">
        <v>215</v>
      </c>
      <c r="B39">
        <v>-0.17116949871036499</v>
      </c>
      <c r="C39">
        <f>$B$39*$B$4^3</f>
        <v>-1.0954847917463362E-2</v>
      </c>
    </row>
    <row r="40" spans="1:3" x14ac:dyDescent="0.25">
      <c r="A40" t="s">
        <v>216</v>
      </c>
      <c r="B40">
        <v>-2.4419044018354601</v>
      </c>
      <c r="C40">
        <f>$B$40*$B$5^3</f>
        <v>2.441904401835465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H52"/>
  <sheetViews>
    <sheetView workbookViewId="0">
      <selection activeCell="E30" sqref="E30"/>
    </sheetView>
  </sheetViews>
  <sheetFormatPr defaultRowHeight="15" x14ac:dyDescent="0.25"/>
  <cols>
    <col min="1" max="1" width="22.85546875" customWidth="1"/>
    <col min="2" max="3"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8" si="0">IF($F4&lt;$D4,$D4,IF($F4&gt;$E4,$E4,$F4))</f>
        <v>45</v>
      </c>
      <c r="H4" s="2">
        <f t="shared" ref="H4:H8" si="1">(G4-MEDIAN(D4:E4))/(MAX(D4:E4)-MEDIAN(D4:E4))</f>
        <v>0.4</v>
      </c>
    </row>
    <row r="5" spans="1:8" x14ac:dyDescent="0.25">
      <c r="A5" t="s">
        <v>69</v>
      </c>
      <c r="B5" s="8">
        <f t="shared" ref="B5:B8"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74</v>
      </c>
      <c r="B7" s="8">
        <f t="shared" si="2"/>
        <v>-0.5658587356315693</v>
      </c>
      <c r="D7">
        <v>0</v>
      </c>
      <c r="E7">
        <v>80</v>
      </c>
      <c r="F7" s="6">
        <f>Calculator!K30</f>
        <v>17.365650574737227</v>
      </c>
      <c r="G7" s="8">
        <f t="shared" si="0"/>
        <v>17.365650574737227</v>
      </c>
      <c r="H7" s="2">
        <f t="shared" si="1"/>
        <v>-0.5658587356315693</v>
      </c>
    </row>
    <row r="8" spans="1:8" x14ac:dyDescent="0.25">
      <c r="A8" t="s">
        <v>248</v>
      </c>
      <c r="B8" s="8">
        <f t="shared" si="2"/>
        <v>-0.11111111111111108</v>
      </c>
      <c r="D8">
        <v>-20</v>
      </c>
      <c r="E8">
        <v>0</v>
      </c>
      <c r="F8" s="3">
        <f>Calculator!I19</f>
        <v>-11.111111111111111</v>
      </c>
      <c r="G8" s="8">
        <f t="shared" si="0"/>
        <v>-11.111111111111111</v>
      </c>
      <c r="H8" s="2">
        <f t="shared" si="1"/>
        <v>-0.11111111111111108</v>
      </c>
    </row>
    <row r="10" spans="1:8" x14ac:dyDescent="0.25">
      <c r="B10" t="s">
        <v>78</v>
      </c>
      <c r="C10">
        <f>SUM(C13:C52)</f>
        <v>11.19015080601158</v>
      </c>
      <c r="F10" s="2">
        <f>IF(B7&gt;-1,MAX(C10,0),0)</f>
        <v>11.19015080601158</v>
      </c>
    </row>
    <row r="12" spans="1:8" x14ac:dyDescent="0.25">
      <c r="A12" t="s">
        <v>15</v>
      </c>
      <c r="B12" t="s">
        <v>14</v>
      </c>
      <c r="C12" t="s">
        <v>13</v>
      </c>
    </row>
    <row r="13" spans="1:8" x14ac:dyDescent="0.25">
      <c r="A13" t="s">
        <v>123</v>
      </c>
      <c r="B13">
        <v>9.5705218663738005</v>
      </c>
      <c r="C13">
        <f>$B$13*1</f>
        <v>9.5705218663738005</v>
      </c>
    </row>
    <row r="14" spans="1:8" x14ac:dyDescent="0.25">
      <c r="A14" t="s">
        <v>124</v>
      </c>
      <c r="B14">
        <v>0.90614724739548502</v>
      </c>
      <c r="C14">
        <f>$B$14*$B$4</f>
        <v>0.36245889895819405</v>
      </c>
    </row>
    <row r="15" spans="1:8" x14ac:dyDescent="0.25">
      <c r="A15" t="s">
        <v>125</v>
      </c>
      <c r="B15">
        <v>-7.7533351545144003</v>
      </c>
      <c r="C15">
        <f>$B$15*$B$5</f>
        <v>7.7533351545144056</v>
      </c>
    </row>
    <row r="16" spans="1:8" x14ac:dyDescent="0.25">
      <c r="A16" t="s">
        <v>126</v>
      </c>
      <c r="B16">
        <v>3.1652412039812901</v>
      </c>
      <c r="C16">
        <f>$B$16*$B$6</f>
        <v>-3.1652412039812901</v>
      </c>
    </row>
    <row r="17" spans="1:3" x14ac:dyDescent="0.25">
      <c r="A17" t="s">
        <v>130</v>
      </c>
      <c r="B17">
        <v>5.4865330689057998</v>
      </c>
      <c r="C17">
        <f>$B$17*$B$7</f>
        <v>-3.1046026653718295</v>
      </c>
    </row>
    <row r="18" spans="1:3" x14ac:dyDescent="0.25">
      <c r="A18" t="s">
        <v>234</v>
      </c>
      <c r="B18">
        <v>-1.8576056296038399</v>
      </c>
      <c r="C18">
        <f>$B$18*$B$8</f>
        <v>0.20640062551153771</v>
      </c>
    </row>
    <row r="19" spans="1:3" x14ac:dyDescent="0.25">
      <c r="A19" t="s">
        <v>131</v>
      </c>
      <c r="B19">
        <v>-1.8990774324434001</v>
      </c>
      <c r="C19">
        <f>$B$19*$B$4*$B$5</f>
        <v>0.7596309729773606</v>
      </c>
    </row>
    <row r="20" spans="1:3" x14ac:dyDescent="0.25">
      <c r="A20" t="s">
        <v>132</v>
      </c>
      <c r="B20">
        <v>0.613122052475776</v>
      </c>
      <c r="C20">
        <f>$B$20*$B$4*$B$6</f>
        <v>-0.24524882099031042</v>
      </c>
    </row>
    <row r="21" spans="1:3" x14ac:dyDescent="0.25">
      <c r="A21" t="s">
        <v>133</v>
      </c>
      <c r="B21">
        <v>-2.83429831057291</v>
      </c>
      <c r="C21">
        <f>$B$21*$B$5*$B$6</f>
        <v>-2.8342983105729118</v>
      </c>
    </row>
    <row r="22" spans="1:3" x14ac:dyDescent="0.25">
      <c r="A22" t="s">
        <v>146</v>
      </c>
      <c r="B22">
        <v>1.40402430357222</v>
      </c>
      <c r="C22">
        <f>$B$22*$B$4*$B$7</f>
        <v>-0.31779176688614841</v>
      </c>
    </row>
    <row r="23" spans="1:3" x14ac:dyDescent="0.25">
      <c r="A23" t="s">
        <v>147</v>
      </c>
      <c r="B23">
        <v>-8.2584859766650496</v>
      </c>
      <c r="C23">
        <f>$B$23*$B$5*$B$7</f>
        <v>-4.673136432986734</v>
      </c>
    </row>
    <row r="24" spans="1:3" x14ac:dyDescent="0.25">
      <c r="A24" t="s">
        <v>148</v>
      </c>
      <c r="B24">
        <v>3.0271896073130899</v>
      </c>
      <c r="C24">
        <f>$B$24*$B$6*$B$7</f>
        <v>1.7129616837112118</v>
      </c>
    </row>
    <row r="25" spans="1:3" x14ac:dyDescent="0.25">
      <c r="A25" t="s">
        <v>235</v>
      </c>
      <c r="B25">
        <v>-0.32527985621001498</v>
      </c>
      <c r="C25">
        <f>$B$25*$B$4*$B$8</f>
        <v>1.4456882498222886E-2</v>
      </c>
    </row>
    <row r="26" spans="1:3" x14ac:dyDescent="0.25">
      <c r="A26" t="s">
        <v>236</v>
      </c>
      <c r="B26">
        <v>-0.223599030345601</v>
      </c>
      <c r="C26">
        <f>$B$26*$B$5*$B$8</f>
        <v>-2.4844336705066784E-2</v>
      </c>
    </row>
    <row r="27" spans="1:3" x14ac:dyDescent="0.25">
      <c r="A27" t="s">
        <v>237</v>
      </c>
      <c r="B27">
        <v>6.9281067424710005E-2</v>
      </c>
      <c r="C27">
        <f>$B$27*$B$6*$B$8</f>
        <v>7.6978963805233317E-3</v>
      </c>
    </row>
    <row r="28" spans="1:3" x14ac:dyDescent="0.25">
      <c r="A28" t="s">
        <v>238</v>
      </c>
      <c r="B28">
        <v>5.3757643890125599E-2</v>
      </c>
      <c r="C28">
        <f>$B$28*$B$7*$B$8</f>
        <v>3.3799147113554025E-3</v>
      </c>
    </row>
    <row r="29" spans="1:3" x14ac:dyDescent="0.25">
      <c r="A29" t="s">
        <v>152</v>
      </c>
      <c r="B29">
        <v>-4.5766941010407299E-2</v>
      </c>
      <c r="C29">
        <f>$B$29*$B$4^2</f>
        <v>-7.3227105616651689E-3</v>
      </c>
    </row>
    <row r="30" spans="1:3" x14ac:dyDescent="0.25">
      <c r="A30" t="s">
        <v>200</v>
      </c>
      <c r="B30">
        <v>5.7348112645093998</v>
      </c>
      <c r="C30">
        <f>$B$30*$B$5^2</f>
        <v>5.7348112645094078</v>
      </c>
    </row>
    <row r="31" spans="1:3" x14ac:dyDescent="0.25">
      <c r="A31" t="s">
        <v>153</v>
      </c>
      <c r="B31">
        <v>0.19255774593613001</v>
      </c>
      <c r="C31">
        <f>$B$31*$B$6^2</f>
        <v>0.19255774593613001</v>
      </c>
    </row>
    <row r="32" spans="1:3" x14ac:dyDescent="0.25">
      <c r="A32" t="s">
        <v>157</v>
      </c>
      <c r="B32">
        <v>-0.84399785097133695</v>
      </c>
      <c r="C32">
        <f>$B$32*$B$7^2</f>
        <v>-0.27024482762421581</v>
      </c>
    </row>
    <row r="33" spans="1:3" x14ac:dyDescent="0.25">
      <c r="A33" t="s">
        <v>158</v>
      </c>
      <c r="B33">
        <v>-0.52665766458015495</v>
      </c>
      <c r="C33">
        <f>$B$33*$B$4*$B$5*$B$6</f>
        <v>-0.21066306583206212</v>
      </c>
    </row>
    <row r="34" spans="1:3" x14ac:dyDescent="0.25">
      <c r="A34" t="s">
        <v>170</v>
      </c>
      <c r="B34">
        <v>-2.25008162956152</v>
      </c>
      <c r="C34">
        <f>$B$34*$B$4*$B$5*$B$7</f>
        <v>-0.50929133838860141</v>
      </c>
    </row>
    <row r="35" spans="1:3" x14ac:dyDescent="0.25">
      <c r="A35" t="s">
        <v>171</v>
      </c>
      <c r="B35">
        <v>0.74261736682533896</v>
      </c>
      <c r="C35">
        <f>$B$35*$B$4*$B$6*$B$7</f>
        <v>0.16808660969993264</v>
      </c>
    </row>
    <row r="36" spans="1:3" x14ac:dyDescent="0.25">
      <c r="A36" t="s">
        <v>172</v>
      </c>
      <c r="B36">
        <v>-2.49397360593942</v>
      </c>
      <c r="C36">
        <f>$B$36*$B$5*$B$6*$B$7</f>
        <v>1.4112367513553867</v>
      </c>
    </row>
    <row r="37" spans="1:3" x14ac:dyDescent="0.25">
      <c r="A37" t="s">
        <v>239</v>
      </c>
      <c r="B37">
        <v>-9.1991176566882799E-2</v>
      </c>
      <c r="C37">
        <f>$B$37*$B$5*$B$6*$B$8</f>
        <v>1.0221241840764759E-2</v>
      </c>
    </row>
    <row r="38" spans="1:3" x14ac:dyDescent="0.25">
      <c r="A38" t="s">
        <v>240</v>
      </c>
      <c r="B38">
        <v>-0.31282714007113099</v>
      </c>
      <c r="C38">
        <f>$B$38*$B$5*$B$7*$B$8</f>
        <v>1.9668441105765565E-2</v>
      </c>
    </row>
    <row r="39" spans="1:3" x14ac:dyDescent="0.25">
      <c r="A39" t="s">
        <v>241</v>
      </c>
      <c r="B39">
        <v>9.9629843720335606E-2</v>
      </c>
      <c r="C39">
        <f>$B$39*$B$6*$B$7*$B$8</f>
        <v>-6.2640463776399927E-3</v>
      </c>
    </row>
    <row r="40" spans="1:3" x14ac:dyDescent="0.25">
      <c r="A40" t="s">
        <v>206</v>
      </c>
      <c r="B40">
        <v>1.14666122533071</v>
      </c>
      <c r="C40">
        <f>$B$40*$B$4*$B$5^2</f>
        <v>0.45866449013228466</v>
      </c>
    </row>
    <row r="41" spans="1:3" x14ac:dyDescent="0.25">
      <c r="A41" t="s">
        <v>207</v>
      </c>
      <c r="B41">
        <v>0.943686619326081</v>
      </c>
      <c r="C41">
        <f>$B$41*$B$5^2*$B$6</f>
        <v>-0.94368661932608222</v>
      </c>
    </row>
    <row r="42" spans="1:3" x14ac:dyDescent="0.25">
      <c r="A42" t="s">
        <v>190</v>
      </c>
      <c r="B42">
        <v>-9.1601372647651003E-2</v>
      </c>
      <c r="C42">
        <f>$B$42*$B$4^2*$B$7</f>
        <v>8.2933499053625629E-3</v>
      </c>
    </row>
    <row r="43" spans="1:3" x14ac:dyDescent="0.25">
      <c r="A43" t="s">
        <v>213</v>
      </c>
      <c r="B43">
        <v>5.1579200069613798</v>
      </c>
      <c r="C43">
        <f>$B$43*$B$5^2*$B$7</f>
        <v>-2.9186540936279455</v>
      </c>
    </row>
    <row r="44" spans="1:3" x14ac:dyDescent="0.25">
      <c r="A44" t="s">
        <v>225</v>
      </c>
      <c r="B44">
        <v>9.8291799675882294E-2</v>
      </c>
      <c r="C44">
        <f>$B$44*$B$6^2*$B$7</f>
        <v>-5.561927348754625E-2</v>
      </c>
    </row>
    <row r="45" spans="1:3" x14ac:dyDescent="0.25">
      <c r="A45" t="s">
        <v>193</v>
      </c>
      <c r="B45">
        <v>0.30971212767446799</v>
      </c>
      <c r="C45">
        <f>$B$45*$B$4*$B$7^2</f>
        <v>3.9667447238255202E-2</v>
      </c>
    </row>
    <row r="46" spans="1:3" x14ac:dyDescent="0.25">
      <c r="A46" t="s">
        <v>194</v>
      </c>
      <c r="B46">
        <v>1.4824014896106701</v>
      </c>
      <c r="C46">
        <f>$B$46*$B$5*$B$7^2</f>
        <v>-0.47465918849042388</v>
      </c>
    </row>
    <row r="47" spans="1:3" x14ac:dyDescent="0.25">
      <c r="A47" t="s">
        <v>195</v>
      </c>
      <c r="B47">
        <v>-0.58196414845663003</v>
      </c>
      <c r="C47">
        <f>$B$47*$B$6*$B$7^2</f>
        <v>0.18634265573322728</v>
      </c>
    </row>
    <row r="48" spans="1:3" x14ac:dyDescent="0.25">
      <c r="A48" t="s">
        <v>242</v>
      </c>
      <c r="B48">
        <v>0.19306782893279001</v>
      </c>
      <c r="C48">
        <f>$B$48*$B$5^2*$B$8</f>
        <v>-2.1451980992532243E-2</v>
      </c>
    </row>
    <row r="49" spans="1:3" x14ac:dyDescent="0.25">
      <c r="A49" t="s">
        <v>243</v>
      </c>
      <c r="B49">
        <v>9.1821577717466796E-2</v>
      </c>
      <c r="C49">
        <f>$B$49*$B$7^2*$B$8</f>
        <v>-3.2667679865511705E-3</v>
      </c>
    </row>
    <row r="50" spans="1:3" x14ac:dyDescent="0.25">
      <c r="A50" t="s">
        <v>215</v>
      </c>
      <c r="B50">
        <v>-0.149614932375953</v>
      </c>
      <c r="C50">
        <f>$B$50*$B$4^3</f>
        <v>-9.5753556720609943E-3</v>
      </c>
    </row>
    <row r="51" spans="1:3" x14ac:dyDescent="0.25">
      <c r="A51" t="s">
        <v>216</v>
      </c>
      <c r="B51">
        <v>-2.4071221189041698</v>
      </c>
      <c r="C51">
        <f>$B$51*$B$5^3</f>
        <v>2.4071221189041747</v>
      </c>
    </row>
    <row r="52" spans="1:3" x14ac:dyDescent="0.25">
      <c r="A52" t="s">
        <v>218</v>
      </c>
      <c r="B52">
        <v>0.22905993787214901</v>
      </c>
      <c r="C52">
        <f>$B$52*$B$7^3</f>
        <v>-4.1502400124104263E-2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H55"/>
  <sheetViews>
    <sheetView workbookViewId="0">
      <selection activeCell="E30" sqref="E30"/>
    </sheetView>
  </sheetViews>
  <sheetFormatPr defaultRowHeight="15" x14ac:dyDescent="0.25"/>
  <cols>
    <col min="1" max="1" width="22.85546875" customWidth="1"/>
    <col min="2" max="3"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8" si="0">IF($F4&lt;$D4,$D4,IF($F4&gt;$E4,$E4,$F4))</f>
        <v>45</v>
      </c>
      <c r="H4" s="2">
        <f t="shared" ref="H4:H8" si="1">(G4-MEDIAN(D4:E4))/(MAX(D4:E4)-MEDIAN(D4:E4))</f>
        <v>0.4</v>
      </c>
    </row>
    <row r="5" spans="1:8" x14ac:dyDescent="0.25">
      <c r="A5" t="s">
        <v>69</v>
      </c>
      <c r="B5" s="8">
        <f t="shared" ref="B5:B8"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74</v>
      </c>
      <c r="B7" s="8">
        <f t="shared" si="2"/>
        <v>-0.5658587356315693</v>
      </c>
      <c r="D7">
        <v>0</v>
      </c>
      <c r="E7">
        <v>80</v>
      </c>
      <c r="F7" s="6">
        <f>Calculator!K30</f>
        <v>17.365650574737227</v>
      </c>
      <c r="G7" s="8">
        <f t="shared" si="0"/>
        <v>17.365650574737227</v>
      </c>
      <c r="H7" s="2">
        <f t="shared" si="1"/>
        <v>-0.5658587356315693</v>
      </c>
    </row>
    <row r="8" spans="1:8" x14ac:dyDescent="0.25">
      <c r="A8" t="s">
        <v>248</v>
      </c>
      <c r="B8" s="8">
        <f t="shared" si="2"/>
        <v>-0.11111111111111108</v>
      </c>
      <c r="D8">
        <v>-20</v>
      </c>
      <c r="E8">
        <v>0</v>
      </c>
      <c r="F8" s="3">
        <f>Calculator!I19</f>
        <v>-11.111111111111111</v>
      </c>
      <c r="G8" s="8">
        <f t="shared" si="0"/>
        <v>-11.111111111111111</v>
      </c>
      <c r="H8" s="2">
        <f t="shared" si="1"/>
        <v>-0.11111111111111108</v>
      </c>
    </row>
    <row r="10" spans="1:8" x14ac:dyDescent="0.25">
      <c r="B10" t="s">
        <v>78</v>
      </c>
      <c r="C10">
        <f>SUM(C13:C55)</f>
        <v>11.491878577788214</v>
      </c>
      <c r="F10" s="2">
        <f>IF(B7&gt;-1,MAX(C10,0),0)</f>
        <v>11.491878577788214</v>
      </c>
    </row>
    <row r="12" spans="1:8" x14ac:dyDescent="0.25">
      <c r="A12" t="s">
        <v>15</v>
      </c>
      <c r="B12" t="s">
        <v>14</v>
      </c>
      <c r="C12" t="s">
        <v>13</v>
      </c>
    </row>
    <row r="13" spans="1:8" x14ac:dyDescent="0.25">
      <c r="A13" t="s">
        <v>123</v>
      </c>
      <c r="B13">
        <v>10.733069699525499</v>
      </c>
      <c r="C13">
        <f>$B$13*1</f>
        <v>10.733069699525499</v>
      </c>
    </row>
    <row r="14" spans="1:8" x14ac:dyDescent="0.25">
      <c r="A14" t="s">
        <v>124</v>
      </c>
      <c r="B14">
        <v>0.99609084297828099</v>
      </c>
      <c r="C14">
        <f>$B$14*$B$4</f>
        <v>0.39843633719131244</v>
      </c>
    </row>
    <row r="15" spans="1:8" x14ac:dyDescent="0.25">
      <c r="A15" t="s">
        <v>125</v>
      </c>
      <c r="B15">
        <v>-8.0332096193244595</v>
      </c>
      <c r="C15">
        <f>$B$15*$B$5</f>
        <v>8.0332096193244649</v>
      </c>
    </row>
    <row r="16" spans="1:8" x14ac:dyDescent="0.25">
      <c r="A16" t="s">
        <v>126</v>
      </c>
      <c r="B16">
        <v>3.4139361239838899</v>
      </c>
      <c r="C16">
        <f>$B$16*$B$6</f>
        <v>-3.4139361239838899</v>
      </c>
    </row>
    <row r="17" spans="1:3" x14ac:dyDescent="0.25">
      <c r="A17" t="s">
        <v>130</v>
      </c>
      <c r="B17">
        <v>6.5760640775387396</v>
      </c>
      <c r="C17">
        <f>$B$17*$B$7</f>
        <v>-3.7211233043482532</v>
      </c>
    </row>
    <row r="18" spans="1:3" x14ac:dyDescent="0.25">
      <c r="A18" t="s">
        <v>234</v>
      </c>
      <c r="B18">
        <v>-1.8616924864872</v>
      </c>
      <c r="C18">
        <f>$B$18*$B$8</f>
        <v>0.20685472072079994</v>
      </c>
    </row>
    <row r="19" spans="1:3" x14ac:dyDescent="0.25">
      <c r="A19" t="s">
        <v>131</v>
      </c>
      <c r="B19">
        <v>-1.8048642972175299</v>
      </c>
      <c r="C19">
        <f>$B$19*$B$4*$B$5</f>
        <v>0.72194571888701242</v>
      </c>
    </row>
    <row r="20" spans="1:3" x14ac:dyDescent="0.25">
      <c r="A20" t="s">
        <v>132</v>
      </c>
      <c r="B20">
        <v>0.62771845767508005</v>
      </c>
      <c r="C20">
        <f>$B$20*$B$4*$B$6</f>
        <v>-0.25108738307003203</v>
      </c>
    </row>
    <row r="21" spans="1:3" x14ac:dyDescent="0.25">
      <c r="A21" t="s">
        <v>133</v>
      </c>
      <c r="B21">
        <v>-2.7490117555496298</v>
      </c>
      <c r="C21">
        <f>$B$21*$B$5*$B$6</f>
        <v>-2.7490117555496316</v>
      </c>
    </row>
    <row r="22" spans="1:3" x14ac:dyDescent="0.25">
      <c r="A22" t="s">
        <v>146</v>
      </c>
      <c r="B22">
        <v>1.50731026851325</v>
      </c>
      <c r="C22">
        <f>$B$22*$B$4*$B$7</f>
        <v>-0.34116987309815555</v>
      </c>
    </row>
    <row r="23" spans="1:3" x14ac:dyDescent="0.25">
      <c r="A23" t="s">
        <v>147</v>
      </c>
      <c r="B23">
        <v>-8.6688806970950605</v>
      </c>
      <c r="C23">
        <f>$B$23*$B$5*$B$7</f>
        <v>-4.9053618705991306</v>
      </c>
    </row>
    <row r="24" spans="1:3" x14ac:dyDescent="0.25">
      <c r="A24" t="s">
        <v>148</v>
      </c>
      <c r="B24">
        <v>3.2903509627329699</v>
      </c>
      <c r="C24">
        <f>$B$24*$B$6*$B$7</f>
        <v>1.8618738355561952</v>
      </c>
    </row>
    <row r="25" spans="1:3" x14ac:dyDescent="0.25">
      <c r="A25" t="s">
        <v>235</v>
      </c>
      <c r="B25">
        <v>-0.319897199009614</v>
      </c>
      <c r="C25">
        <f>$B$25*$B$4*$B$8</f>
        <v>1.4217653289316174E-2</v>
      </c>
    </row>
    <row r="26" spans="1:3" x14ac:dyDescent="0.25">
      <c r="A26" t="s">
        <v>236</v>
      </c>
      <c r="B26">
        <v>-0.23189321123787199</v>
      </c>
      <c r="C26">
        <f>$B$26*$B$5*$B$8</f>
        <v>-2.5765912359763565E-2</v>
      </c>
    </row>
    <row r="27" spans="1:3" x14ac:dyDescent="0.25">
      <c r="A27" t="s">
        <v>237</v>
      </c>
      <c r="B27">
        <v>0.104208372830635</v>
      </c>
      <c r="C27">
        <f>$B$27*$B$6*$B$8</f>
        <v>1.1578708092292774E-2</v>
      </c>
    </row>
    <row r="28" spans="1:3" x14ac:dyDescent="0.25">
      <c r="A28" t="s">
        <v>238</v>
      </c>
      <c r="B28">
        <v>9.9990416189548195E-2</v>
      </c>
      <c r="C28">
        <f>$B$28*$B$7*$B$8</f>
        <v>6.2867167200324576E-3</v>
      </c>
    </row>
    <row r="29" spans="1:3" x14ac:dyDescent="0.25">
      <c r="A29" t="s">
        <v>152</v>
      </c>
      <c r="B29">
        <v>-4.2730636034538201E-2</v>
      </c>
      <c r="C29">
        <f>$B$29*$B$4^2</f>
        <v>-6.8369017655261132E-3</v>
      </c>
    </row>
    <row r="30" spans="1:3" x14ac:dyDescent="0.25">
      <c r="A30" t="s">
        <v>200</v>
      </c>
      <c r="B30">
        <v>5.4537787944813196</v>
      </c>
      <c r="C30">
        <f>$B$30*$B$5^2</f>
        <v>5.4537787944813267</v>
      </c>
    </row>
    <row r="31" spans="1:3" x14ac:dyDescent="0.25">
      <c r="A31" t="s">
        <v>153</v>
      </c>
      <c r="B31">
        <v>0.191539717295031</v>
      </c>
      <c r="C31">
        <f>$B$31*$B$6^2</f>
        <v>0.191539717295031</v>
      </c>
    </row>
    <row r="32" spans="1:3" x14ac:dyDescent="0.25">
      <c r="A32" t="s">
        <v>157</v>
      </c>
      <c r="B32">
        <v>-0.89149199410984903</v>
      </c>
      <c r="C32">
        <f>$B$32*$B$7^2</f>
        <v>-0.28545226744275976</v>
      </c>
    </row>
    <row r="33" spans="1:3" x14ac:dyDescent="0.25">
      <c r="A33" t="s">
        <v>244</v>
      </c>
      <c r="B33">
        <v>0.191547751270251</v>
      </c>
      <c r="C33">
        <f>$B$33*$B$8^2</f>
        <v>2.3647870527191469E-3</v>
      </c>
    </row>
    <row r="34" spans="1:3" x14ac:dyDescent="0.25">
      <c r="A34" t="s">
        <v>158</v>
      </c>
      <c r="B34">
        <v>-0.48519118768469499</v>
      </c>
      <c r="C34">
        <f>$B$34*$B$4*$B$5*$B$6</f>
        <v>-0.19407647507387815</v>
      </c>
    </row>
    <row r="35" spans="1:3" x14ac:dyDescent="0.25">
      <c r="A35" t="s">
        <v>170</v>
      </c>
      <c r="B35">
        <v>-2.1629127537287598</v>
      </c>
      <c r="C35">
        <f>$B$35*$B$4*$B$5*$B$7</f>
        <v>-0.48956123044254107</v>
      </c>
    </row>
    <row r="36" spans="1:3" x14ac:dyDescent="0.25">
      <c r="A36" t="s">
        <v>171</v>
      </c>
      <c r="B36">
        <v>0.76941738014307903</v>
      </c>
      <c r="C36">
        <f>$B$36*$B$4*$B$6*$B$7</f>
        <v>0.17415261836028689</v>
      </c>
    </row>
    <row r="37" spans="1:3" x14ac:dyDescent="0.25">
      <c r="A37" t="s">
        <v>172</v>
      </c>
      <c r="B37">
        <v>-2.47428492463114</v>
      </c>
      <c r="C37">
        <f>$B$37*$B$5*$B$6*$B$7</f>
        <v>1.4000957390440307</v>
      </c>
    </row>
    <row r="38" spans="1:3" x14ac:dyDescent="0.25">
      <c r="A38" t="s">
        <v>239</v>
      </c>
      <c r="B38">
        <v>-0.106759839689561</v>
      </c>
      <c r="C38">
        <f>$B$38*$B$5*$B$6*$B$8</f>
        <v>1.1862204409951227E-2</v>
      </c>
    </row>
    <row r="39" spans="1:3" x14ac:dyDescent="0.25">
      <c r="A39" t="s">
        <v>240</v>
      </c>
      <c r="B39">
        <v>-0.33023618312006298</v>
      </c>
      <c r="C39">
        <f>$B$39*$B$5*$B$7*$B$8</f>
        <v>2.0763003226679365E-2</v>
      </c>
    </row>
    <row r="40" spans="1:3" x14ac:dyDescent="0.25">
      <c r="A40" t="s">
        <v>241</v>
      </c>
      <c r="B40">
        <v>0.15456719807421601</v>
      </c>
      <c r="C40">
        <f>$B$40*$B$6*$B$7*$B$8</f>
        <v>-9.7181332524877966E-3</v>
      </c>
    </row>
    <row r="41" spans="1:3" x14ac:dyDescent="0.25">
      <c r="A41" t="s">
        <v>206</v>
      </c>
      <c r="B41">
        <v>1.02356770223171</v>
      </c>
      <c r="C41">
        <f>$B$41*$B$4*$B$5^2</f>
        <v>0.40942708089268459</v>
      </c>
    </row>
    <row r="42" spans="1:3" x14ac:dyDescent="0.25">
      <c r="A42" t="s">
        <v>207</v>
      </c>
      <c r="B42">
        <v>0.92471595203257195</v>
      </c>
      <c r="C42">
        <f>$B$42*$B$5^2*$B$6</f>
        <v>-0.92471595203257317</v>
      </c>
    </row>
    <row r="43" spans="1:3" x14ac:dyDescent="0.25">
      <c r="A43" t="s">
        <v>190</v>
      </c>
      <c r="B43">
        <v>-9.6262223156040105E-2</v>
      </c>
      <c r="C43">
        <f>$B$43*$B$4^2*$B$7</f>
        <v>8.7153311814657346E-3</v>
      </c>
    </row>
    <row r="44" spans="1:3" x14ac:dyDescent="0.25">
      <c r="A44" t="s">
        <v>213</v>
      </c>
      <c r="B44">
        <v>5.0420599925743801</v>
      </c>
      <c r="C44">
        <f>$B$44*$B$5^2*$B$7</f>
        <v>-2.8530936923766625</v>
      </c>
    </row>
    <row r="45" spans="1:3" x14ac:dyDescent="0.25">
      <c r="A45" t="s">
        <v>225</v>
      </c>
      <c r="B45">
        <v>0.109630183216875</v>
      </c>
      <c r="C45">
        <f>$B$45*$B$6^2*$B$7</f>
        <v>-6.2035196862158172E-2</v>
      </c>
    </row>
    <row r="46" spans="1:3" x14ac:dyDescent="0.25">
      <c r="A46" t="s">
        <v>193</v>
      </c>
      <c r="B46">
        <v>0.454508988701677</v>
      </c>
      <c r="C46">
        <f>$B$46*$B$4*$B$7^2</f>
        <v>5.8212803818863158E-2</v>
      </c>
    </row>
    <row r="47" spans="1:3" x14ac:dyDescent="0.25">
      <c r="A47" t="s">
        <v>194</v>
      </c>
      <c r="B47">
        <v>1.2718456923455199</v>
      </c>
      <c r="C47">
        <f>$B$47*$B$5*$B$7^2</f>
        <v>-0.40724004154388471</v>
      </c>
    </row>
    <row r="48" spans="1:3" x14ac:dyDescent="0.25">
      <c r="A48" t="s">
        <v>195</v>
      </c>
      <c r="B48">
        <v>-0.56194938355642399</v>
      </c>
      <c r="C48">
        <f>$B$48*$B$6*$B$7^2</f>
        <v>0.17993400589582495</v>
      </c>
    </row>
    <row r="49" spans="1:3" x14ac:dyDescent="0.25">
      <c r="A49" t="s">
        <v>242</v>
      </c>
      <c r="B49">
        <v>0.14595771840236499</v>
      </c>
      <c r="C49">
        <f>$B$49*$B$5^2*$B$8</f>
        <v>-1.6217524266929458E-2</v>
      </c>
    </row>
    <row r="50" spans="1:3" x14ac:dyDescent="0.25">
      <c r="A50" t="s">
        <v>243</v>
      </c>
      <c r="B50">
        <v>0.18593987403147699</v>
      </c>
      <c r="C50">
        <f>$B$50*$B$7^2*$B$8</f>
        <v>-6.6152471239212781E-3</v>
      </c>
    </row>
    <row r="51" spans="1:3" x14ac:dyDescent="0.25">
      <c r="A51" t="s">
        <v>246</v>
      </c>
      <c r="B51">
        <v>-8.5279758923764104E-2</v>
      </c>
      <c r="C51">
        <f>$B$51*$B$4*$B$8^2</f>
        <v>-4.2113461196920522E-4</v>
      </c>
    </row>
    <row r="52" spans="1:3" x14ac:dyDescent="0.25">
      <c r="A52" t="s">
        <v>247</v>
      </c>
      <c r="B52">
        <v>0.198521313546935</v>
      </c>
      <c r="C52">
        <f>$B$52*$B$7*$B$8^2</f>
        <v>-1.386852092340579E-3</v>
      </c>
    </row>
    <row r="53" spans="1:3" x14ac:dyDescent="0.25">
      <c r="A53" t="s">
        <v>215</v>
      </c>
      <c r="B53">
        <v>-0.145545636553748</v>
      </c>
      <c r="C53">
        <f>$B$53*$B$4^3</f>
        <v>-9.3149207394398748E-3</v>
      </c>
    </row>
    <row r="54" spans="1:3" x14ac:dyDescent="0.25">
      <c r="A54" t="s">
        <v>216</v>
      </c>
      <c r="B54">
        <v>-2.2946074256892599</v>
      </c>
      <c r="C54">
        <f>$B$54*$B$5^3</f>
        <v>2.2946074256892643</v>
      </c>
    </row>
    <row r="55" spans="1:3" x14ac:dyDescent="0.25">
      <c r="A55" t="s">
        <v>218</v>
      </c>
      <c r="B55">
        <v>0.14850035375885501</v>
      </c>
      <c r="C55">
        <f>$B$55*$B$7^3</f>
        <v>-2.6906150230910343E-2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H110"/>
  <sheetViews>
    <sheetView zoomScaleNormal="100" workbookViewId="0">
      <selection activeCell="E30" sqref="E30"/>
    </sheetView>
  </sheetViews>
  <sheetFormatPr defaultRowHeight="15" x14ac:dyDescent="0.25"/>
  <cols>
    <col min="1" max="1" width="38.140625" bestFit="1" customWidth="1"/>
    <col min="2" max="2" width="14.28515625" bestFit="1" customWidth="1"/>
    <col min="3" max="3" width="18.28515625"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10" si="0">IF($F4&lt;$D4,$D4,IF($F4&gt;$E4,$E4,$F4))</f>
        <v>45</v>
      </c>
      <c r="H4" s="2">
        <f t="shared" ref="H4:H10" si="1">(G4-MEDIAN(D4:E4))/(MAX(D4:E4)-MEDIAN(D4:E4))</f>
        <v>0.4</v>
      </c>
    </row>
    <row r="5" spans="1:8" x14ac:dyDescent="0.25">
      <c r="A5" t="s">
        <v>69</v>
      </c>
      <c r="B5" s="8">
        <f t="shared" ref="B5:B10"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71</v>
      </c>
      <c r="B7" s="8">
        <f t="shared" si="2"/>
        <v>-0.81749955980667821</v>
      </c>
      <c r="D7">
        <v>5</v>
      </c>
      <c r="E7">
        <v>80</v>
      </c>
      <c r="F7" s="3">
        <f>Calculator!I12</f>
        <v>11.843766507249571</v>
      </c>
      <c r="G7" s="8">
        <f t="shared" si="0"/>
        <v>11.843766507249571</v>
      </c>
      <c r="H7" s="2">
        <f t="shared" si="1"/>
        <v>-0.81749955980667821</v>
      </c>
    </row>
    <row r="8" spans="1:8" x14ac:dyDescent="0.25">
      <c r="A8" t="s">
        <v>72</v>
      </c>
      <c r="B8" s="8">
        <f t="shared" si="2"/>
        <v>-0.93343296087059413</v>
      </c>
      <c r="D8">
        <v>0.1</v>
      </c>
      <c r="E8">
        <v>3</v>
      </c>
      <c r="F8" s="3">
        <f>Calculator!I13</f>
        <v>0.19652220673763868</v>
      </c>
      <c r="G8" s="8">
        <f t="shared" si="0"/>
        <v>0.19652220673763868</v>
      </c>
      <c r="H8" s="2">
        <f t="shared" si="1"/>
        <v>-0.93343296087059413</v>
      </c>
    </row>
    <row r="9" spans="1:8" x14ac:dyDescent="0.25">
      <c r="A9" t="s">
        <v>73</v>
      </c>
      <c r="B9" s="8">
        <f t="shared" si="2"/>
        <v>-0.77224476085716354</v>
      </c>
      <c r="D9">
        <v>5</v>
      </c>
      <c r="E9">
        <v>49</v>
      </c>
      <c r="F9" s="3">
        <f>Calculator!I14</f>
        <v>10.010615261142402</v>
      </c>
      <c r="G9" s="8">
        <f t="shared" si="0"/>
        <v>10.010615261142402</v>
      </c>
      <c r="H9" s="2">
        <f t="shared" si="1"/>
        <v>-0.77224476085716354</v>
      </c>
    </row>
    <row r="10" spans="1:8" x14ac:dyDescent="0.25">
      <c r="A10" t="s">
        <v>74</v>
      </c>
      <c r="B10" s="8">
        <f t="shared" si="2"/>
        <v>-0.5658587356315693</v>
      </c>
      <c r="D10">
        <v>0</v>
      </c>
      <c r="E10">
        <v>80</v>
      </c>
      <c r="F10" s="6">
        <f>Calculator!K30</f>
        <v>17.365650574737227</v>
      </c>
      <c r="G10" s="8">
        <f t="shared" si="0"/>
        <v>17.365650574737227</v>
      </c>
      <c r="H10" s="2">
        <f t="shared" si="1"/>
        <v>-0.5658587356315693</v>
      </c>
    </row>
    <row r="12" spans="1:8" x14ac:dyDescent="0.25">
      <c r="B12" t="s">
        <v>78</v>
      </c>
      <c r="C12">
        <f>SUM(C15:C110)</f>
        <v>12.629679757906816</v>
      </c>
      <c r="F12" s="2">
        <f>IF(B10&gt;-1,MAX(C12,0),0)</f>
        <v>12.629679757906816</v>
      </c>
    </row>
    <row r="14" spans="1:8" x14ac:dyDescent="0.25">
      <c r="A14" t="s">
        <v>15</v>
      </c>
      <c r="B14" t="s">
        <v>14</v>
      </c>
      <c r="C14" t="s">
        <v>13</v>
      </c>
    </row>
    <row r="15" spans="1:8" x14ac:dyDescent="0.25">
      <c r="A15" t="s">
        <v>123</v>
      </c>
      <c r="B15">
        <v>16.122876128117799</v>
      </c>
      <c r="C15">
        <f>$B$15*1</f>
        <v>16.122876128117799</v>
      </c>
    </row>
    <row r="16" spans="1:8" x14ac:dyDescent="0.25">
      <c r="A16" t="s">
        <v>124</v>
      </c>
      <c r="B16">
        <v>1.6769459176378401</v>
      </c>
      <c r="C16">
        <f>$B$16*$B$4</f>
        <v>0.67077836705513605</v>
      </c>
    </row>
    <row r="17" spans="1:3" x14ac:dyDescent="0.25">
      <c r="A17" t="s">
        <v>125</v>
      </c>
      <c r="B17">
        <v>-13.7523987457432</v>
      </c>
      <c r="C17">
        <f>$B$17*$B$5</f>
        <v>13.752398745743209</v>
      </c>
    </row>
    <row r="18" spans="1:3" x14ac:dyDescent="0.25">
      <c r="A18" t="s">
        <v>126</v>
      </c>
      <c r="B18">
        <v>5.5250956195371499</v>
      </c>
      <c r="C18">
        <f>$B$18*$B$6</f>
        <v>-5.5250956195371499</v>
      </c>
    </row>
    <row r="19" spans="1:3" x14ac:dyDescent="0.25">
      <c r="A19" t="s">
        <v>127</v>
      </c>
      <c r="B19">
        <v>9.4867663505347402</v>
      </c>
      <c r="C19">
        <f>$B$19*$B$7</f>
        <v>-7.755427315550957</v>
      </c>
    </row>
    <row r="20" spans="1:3" x14ac:dyDescent="0.25">
      <c r="A20" t="s">
        <v>128</v>
      </c>
      <c r="B20">
        <v>-0.89501530600168799</v>
      </c>
      <c r="C20">
        <f>$B$20*$B$8</f>
        <v>0.8354367871056565</v>
      </c>
    </row>
    <row r="21" spans="1:3" x14ac:dyDescent="0.25">
      <c r="A21" t="s">
        <v>129</v>
      </c>
      <c r="B21">
        <v>2.01026952599904</v>
      </c>
      <c r="C21">
        <f>$B$21*$B$9</f>
        <v>-1.5524201093635721</v>
      </c>
    </row>
    <row r="22" spans="1:3" x14ac:dyDescent="0.25">
      <c r="A22" t="s">
        <v>130</v>
      </c>
      <c r="B22">
        <v>9.3445800769142195</v>
      </c>
      <c r="C22">
        <f>$B$22*$B$10</f>
        <v>-5.2877122673306332</v>
      </c>
    </row>
    <row r="23" spans="1:3" x14ac:dyDescent="0.25">
      <c r="A23" t="s">
        <v>131</v>
      </c>
      <c r="B23">
        <v>-2.9345025129027</v>
      </c>
      <c r="C23">
        <f>$B$23*$B$4*$B$5</f>
        <v>1.173801005161081</v>
      </c>
    </row>
    <row r="24" spans="1:3" x14ac:dyDescent="0.25">
      <c r="A24" t="s">
        <v>132</v>
      </c>
      <c r="B24">
        <v>1.05046675099258</v>
      </c>
      <c r="C24">
        <f>$B$24*$B$4*$B$6</f>
        <v>-0.42018670039703204</v>
      </c>
    </row>
    <row r="25" spans="1:3" x14ac:dyDescent="0.25">
      <c r="A25" t="s">
        <v>133</v>
      </c>
      <c r="B25">
        <v>-3.37783257303697</v>
      </c>
      <c r="C25">
        <f>$B$25*$B$5*$B$6</f>
        <v>-3.3778325730369723</v>
      </c>
    </row>
    <row r="26" spans="1:3" x14ac:dyDescent="0.25">
      <c r="A26" t="s">
        <v>134</v>
      </c>
      <c r="B26">
        <v>1.26734291763631</v>
      </c>
      <c r="C26">
        <f>$B$26*$B$4*$B$7</f>
        <v>-0.4144209109167179</v>
      </c>
    </row>
    <row r="27" spans="1:3" x14ac:dyDescent="0.25">
      <c r="A27" t="s">
        <v>135</v>
      </c>
      <c r="B27">
        <v>-4.8952490763436201</v>
      </c>
      <c r="C27">
        <f>$B$27*$B$5*$B$7</f>
        <v>-4.0018639650549606</v>
      </c>
    </row>
    <row r="28" spans="1:3" x14ac:dyDescent="0.25">
      <c r="A28" t="s">
        <v>136</v>
      </c>
      <c r="B28">
        <v>2.0129958682629598</v>
      </c>
      <c r="C28">
        <f>$B$28*$B$6*$B$7</f>
        <v>1.6456232361976317</v>
      </c>
    </row>
    <row r="29" spans="1:3" x14ac:dyDescent="0.25">
      <c r="A29" t="s">
        <v>137</v>
      </c>
      <c r="B29">
        <v>-1.7379173807514799E-2</v>
      </c>
      <c r="C29">
        <f>$B$29*$B$4*$B$8</f>
        <v>6.4889174658532868E-3</v>
      </c>
    </row>
    <row r="30" spans="1:3" x14ac:dyDescent="0.25">
      <c r="A30" t="s">
        <v>138</v>
      </c>
      <c r="B30">
        <v>1.66564476356313</v>
      </c>
      <c r="C30">
        <f>$B$30*$B$5*$B$8</f>
        <v>1.5547677234113342</v>
      </c>
    </row>
    <row r="31" spans="1:3" x14ac:dyDescent="0.25">
      <c r="A31" t="s">
        <v>139</v>
      </c>
      <c r="B31">
        <v>-0.66705000954192395</v>
      </c>
      <c r="C31">
        <f>$B$31*$B$6*$B$8</f>
        <v>-0.62264646545547619</v>
      </c>
    </row>
    <row r="32" spans="1:3" x14ac:dyDescent="0.25">
      <c r="A32" t="s">
        <v>140</v>
      </c>
      <c r="B32">
        <v>-1.76386159691113</v>
      </c>
      <c r="C32">
        <f>$B$32*$B$7*$B$8</f>
        <v>-1.345969332298762</v>
      </c>
    </row>
    <row r="33" spans="1:3" x14ac:dyDescent="0.25">
      <c r="A33" t="s">
        <v>141</v>
      </c>
      <c r="B33">
        <v>0.357154171334151</v>
      </c>
      <c r="C33">
        <f>$B$33*$B$4*$B$9</f>
        <v>-0.11032417505243196</v>
      </c>
    </row>
    <row r="34" spans="1:3" x14ac:dyDescent="0.25">
      <c r="A34" t="s">
        <v>142</v>
      </c>
      <c r="B34">
        <v>-2.4731239810480199</v>
      </c>
      <c r="C34">
        <f>$B$34*$B$5*$B$9</f>
        <v>-1.9098570373145458</v>
      </c>
    </row>
    <row r="35" spans="1:3" x14ac:dyDescent="0.25">
      <c r="A35" t="s">
        <v>143</v>
      </c>
      <c r="B35">
        <v>0.92377015072269997</v>
      </c>
      <c r="C35">
        <f>$B$35*$B$6*$B$9</f>
        <v>0.71337665913183734</v>
      </c>
    </row>
    <row r="36" spans="1:3" x14ac:dyDescent="0.25">
      <c r="A36" t="s">
        <v>144</v>
      </c>
      <c r="B36">
        <v>3.66888006758888</v>
      </c>
      <c r="C36">
        <f>$B$36*$B$7*$B$9</f>
        <v>2.3161997658211506</v>
      </c>
    </row>
    <row r="37" spans="1:3" x14ac:dyDescent="0.25">
      <c r="A37" t="s">
        <v>145</v>
      </c>
      <c r="B37">
        <v>0.80585582609792805</v>
      </c>
      <c r="C37">
        <f>$B$37*$B$8*$B$9</f>
        <v>0.58089207706671653</v>
      </c>
    </row>
    <row r="38" spans="1:3" x14ac:dyDescent="0.25">
      <c r="A38" t="s">
        <v>146</v>
      </c>
      <c r="B38">
        <v>2.3566949390709202</v>
      </c>
      <c r="C38">
        <f>$B$38*$B$4*$B$10</f>
        <v>-0.53342256739679561</v>
      </c>
    </row>
    <row r="39" spans="1:3" x14ac:dyDescent="0.25">
      <c r="A39" t="s">
        <v>147</v>
      </c>
      <c r="B39">
        <v>-12.096068599975199</v>
      </c>
      <c r="C39">
        <f>$B$39*$B$5*$B$10</f>
        <v>-6.8446660840946976</v>
      </c>
    </row>
    <row r="40" spans="1:3" x14ac:dyDescent="0.25">
      <c r="A40" t="s">
        <v>148</v>
      </c>
      <c r="B40">
        <v>4.6027767714015102</v>
      </c>
      <c r="C40">
        <f>$B$40*$B$6*$B$10</f>
        <v>2.6045214442596154</v>
      </c>
    </row>
    <row r="41" spans="1:3" x14ac:dyDescent="0.25">
      <c r="A41" t="s">
        <v>149</v>
      </c>
      <c r="B41">
        <v>6.2859355428281303</v>
      </c>
      <c r="C41">
        <f>$B$41*$B$7*$B$10</f>
        <v>2.907806316998911</v>
      </c>
    </row>
    <row r="42" spans="1:3" x14ac:dyDescent="0.25">
      <c r="A42" t="s">
        <v>150</v>
      </c>
      <c r="B42">
        <v>-1.6877114448961901</v>
      </c>
      <c r="C42">
        <f>$B$42*$B$8*$B$10</f>
        <v>-0.89143432495407737</v>
      </c>
    </row>
    <row r="43" spans="1:3" x14ac:dyDescent="0.25">
      <c r="A43" t="s">
        <v>151</v>
      </c>
      <c r="B43">
        <v>3.0069811321354001</v>
      </c>
      <c r="C43">
        <f>$B$43*$B$9*$B$10</f>
        <v>1.3139949571313341</v>
      </c>
    </row>
    <row r="44" spans="1:3" x14ac:dyDescent="0.25">
      <c r="A44" t="s">
        <v>152</v>
      </c>
      <c r="B44">
        <v>-0.21033868835745301</v>
      </c>
      <c r="C44">
        <f>$B$44*$B$4^2</f>
        <v>-3.3654190137192487E-2</v>
      </c>
    </row>
    <row r="45" spans="1:3" x14ac:dyDescent="0.25">
      <c r="A45" t="s">
        <v>200</v>
      </c>
      <c r="B45">
        <v>7.45434367716285</v>
      </c>
      <c r="C45">
        <f>$B$45*$B$5^2</f>
        <v>7.4543436771628597</v>
      </c>
    </row>
    <row r="46" spans="1:3" x14ac:dyDescent="0.25">
      <c r="A46" t="s">
        <v>154</v>
      </c>
      <c r="B46">
        <v>4.4389380152664799</v>
      </c>
      <c r="C46">
        <f>$B$46*$B$7^2</f>
        <v>2.9665668241909713</v>
      </c>
    </row>
    <row r="47" spans="1:3" x14ac:dyDescent="0.25">
      <c r="A47" t="s">
        <v>155</v>
      </c>
      <c r="B47">
        <v>0.19515264729742601</v>
      </c>
      <c r="C47">
        <f>$B$47*$B$8^2</f>
        <v>0.17003593417214666</v>
      </c>
    </row>
    <row r="48" spans="1:3" x14ac:dyDescent="0.25">
      <c r="A48" t="s">
        <v>156</v>
      </c>
      <c r="B48">
        <v>-2.3213039373328899</v>
      </c>
      <c r="C48">
        <f>$B$48*$B$9^2</f>
        <v>-1.3843373905949776</v>
      </c>
    </row>
    <row r="49" spans="1:6" x14ac:dyDescent="0.25">
      <c r="A49" t="s">
        <v>157</v>
      </c>
      <c r="B49">
        <v>-2.4126554283074899</v>
      </c>
      <c r="C49">
        <f>$B$49*$B$10^2</f>
        <v>-0.77252287975521039</v>
      </c>
    </row>
    <row r="50" spans="1:6" x14ac:dyDescent="0.25">
      <c r="A50" t="s">
        <v>158</v>
      </c>
      <c r="B50">
        <v>-0.66526660925704395</v>
      </c>
      <c r="C50">
        <f>$B$50*$B$4*$B$5*$B$6</f>
        <v>-0.26610664370281778</v>
      </c>
    </row>
    <row r="51" spans="1:6" x14ac:dyDescent="0.25">
      <c r="A51" t="s">
        <v>159</v>
      </c>
      <c r="B51">
        <v>-0.97055547550655197</v>
      </c>
      <c r="C51">
        <f>$B$51*$B$4*$B$5*$B$7</f>
        <v>-0.31737146959782725</v>
      </c>
    </row>
    <row r="52" spans="1:6" x14ac:dyDescent="0.25">
      <c r="A52" t="s">
        <v>160</v>
      </c>
      <c r="B52">
        <v>0.36091290237225299</v>
      </c>
      <c r="C52">
        <f>$B$52*$B$4*$B$6*$B$7</f>
        <v>0.11801845552714699</v>
      </c>
    </row>
    <row r="53" spans="1:6" x14ac:dyDescent="0.25">
      <c r="A53" t="s">
        <v>161</v>
      </c>
      <c r="B53">
        <v>-0.48287529791658201</v>
      </c>
      <c r="C53">
        <f>$B$53*$B$5*$B$6*$B$7</f>
        <v>0.39475034348832466</v>
      </c>
    </row>
    <row r="54" spans="1:6" x14ac:dyDescent="0.25">
      <c r="A54" t="s">
        <v>162</v>
      </c>
      <c r="B54">
        <v>0.101039543871941</v>
      </c>
      <c r="C54">
        <f>$B$54*$B$4*$B$5*$B$8</f>
        <v>3.7725456240560104E-2</v>
      </c>
    </row>
    <row r="55" spans="1:6" x14ac:dyDescent="0.25">
      <c r="A55" t="s">
        <v>219</v>
      </c>
      <c r="B55">
        <v>0.24352979850487999</v>
      </c>
      <c r="C55">
        <f>$B$55*$B$5*$B$6*$B$8</f>
        <v>-0.22731874087862947</v>
      </c>
    </row>
    <row r="56" spans="1:6" x14ac:dyDescent="0.25">
      <c r="A56" t="s">
        <v>164</v>
      </c>
      <c r="B56">
        <v>-0.17639484278571199</v>
      </c>
      <c r="C56">
        <f>$B$56*$B$4*$B$7*$B$8</f>
        <v>-5.3841423653874614E-2</v>
      </c>
    </row>
    <row r="57" spans="1:6" x14ac:dyDescent="0.25">
      <c r="A57" t="s">
        <v>201</v>
      </c>
      <c r="B57">
        <v>1.1953435264398999</v>
      </c>
      <c r="C57">
        <f>$B$57*$B$5*$B$7*$B$8</f>
        <v>-0.91214397488298138</v>
      </c>
    </row>
    <row r="58" spans="1:6" x14ac:dyDescent="0.25">
      <c r="A58" t="s">
        <v>165</v>
      </c>
      <c r="B58">
        <v>-0.47289106819397397</v>
      </c>
      <c r="C58">
        <f>$B$58*$B$6*$B$7*$B$8</f>
        <v>0.36085420558037168</v>
      </c>
    </row>
    <row r="59" spans="1:6" x14ac:dyDescent="0.25">
      <c r="A59" t="s">
        <v>202</v>
      </c>
      <c r="B59">
        <v>-0.34599212695168202</v>
      </c>
      <c r="C59">
        <f>$B$59*$B$4*$B$5*$B$9</f>
        <v>-0.10687624293450529</v>
      </c>
      <c r="F59" s="7"/>
    </row>
    <row r="60" spans="1:6" x14ac:dyDescent="0.25">
      <c r="A60" t="s">
        <v>233</v>
      </c>
      <c r="B60">
        <v>0.107445839339982</v>
      </c>
      <c r="C60">
        <f>$B$60*$B$4*$B$6*$B$9</f>
        <v>3.3189794602480643E-2</v>
      </c>
    </row>
    <row r="61" spans="1:6" x14ac:dyDescent="0.25">
      <c r="A61" t="s">
        <v>226</v>
      </c>
      <c r="B61">
        <v>-0.20653335381705801</v>
      </c>
      <c r="C61">
        <f>$B$61*$B$5*$B$6*$B$9</f>
        <v>0.159494300427482</v>
      </c>
    </row>
    <row r="62" spans="1:6" x14ac:dyDescent="0.25">
      <c r="A62" t="s">
        <v>166</v>
      </c>
      <c r="B62">
        <v>0.47581712784561803</v>
      </c>
      <c r="C62">
        <f>$B$62*$B$4*$B$7*$B$9</f>
        <v>0.12015519720316009</v>
      </c>
    </row>
    <row r="63" spans="1:6" x14ac:dyDescent="0.25">
      <c r="A63" t="s">
        <v>167</v>
      </c>
      <c r="B63">
        <v>-1.9337103221630401</v>
      </c>
      <c r="C63">
        <f>$B$63*$B$5*$B$7*$B$9</f>
        <v>1.2207701840478535</v>
      </c>
    </row>
    <row r="64" spans="1:6" x14ac:dyDescent="0.25">
      <c r="A64" t="s">
        <v>168</v>
      </c>
      <c r="B64">
        <v>0.73055929064838199</v>
      </c>
      <c r="C64">
        <f>$B$64*$B$6*$B$7*$B$9</f>
        <v>-0.46120920464709525</v>
      </c>
    </row>
    <row r="65" spans="1:6" x14ac:dyDescent="0.25">
      <c r="A65" t="s">
        <v>203</v>
      </c>
      <c r="B65">
        <v>0.24584376420902199</v>
      </c>
      <c r="C65">
        <f>$B$65*$B$4*$B$8*$B$9</f>
        <v>7.0885481099903197E-2</v>
      </c>
    </row>
    <row r="66" spans="1:6" x14ac:dyDescent="0.25">
      <c r="A66" t="s">
        <v>252</v>
      </c>
      <c r="B66">
        <v>-0.33667681850577402</v>
      </c>
      <c r="C66">
        <f>$B$66*$B$5*$B$8*$B$9</f>
        <v>0.24268968476535779</v>
      </c>
      <c r="F66" s="7"/>
    </row>
    <row r="67" spans="1:6" x14ac:dyDescent="0.25">
      <c r="A67" t="s">
        <v>227</v>
      </c>
      <c r="B67">
        <v>0.17828410037537101</v>
      </c>
      <c r="C67">
        <f>$B$67*$B$6*$B$8*$B$9</f>
        <v>-0.12851408157770783</v>
      </c>
    </row>
    <row r="68" spans="1:6" x14ac:dyDescent="0.25">
      <c r="A68" t="s">
        <v>169</v>
      </c>
      <c r="B68">
        <v>0.59945219412929296</v>
      </c>
      <c r="C68">
        <f>$B$68*$B$7*$B$8*$B$9</f>
        <v>-0.35324838469330955</v>
      </c>
    </row>
    <row r="69" spans="1:6" x14ac:dyDescent="0.25">
      <c r="A69" t="s">
        <v>170</v>
      </c>
      <c r="B69">
        <v>-2.79273765435493</v>
      </c>
      <c r="C69">
        <f>$B$69*$B$4*$B$5*$B$10</f>
        <v>-0.6321179992175826</v>
      </c>
    </row>
    <row r="70" spans="1:6" x14ac:dyDescent="0.25">
      <c r="A70" t="s">
        <v>171</v>
      </c>
      <c r="B70">
        <v>1.0151707690788301</v>
      </c>
      <c r="C70">
        <f>$B$70*$B$4*$B$6*$B$10</f>
        <v>0.22977729913642986</v>
      </c>
    </row>
    <row r="71" spans="1:6" x14ac:dyDescent="0.25">
      <c r="A71" t="s">
        <v>172</v>
      </c>
      <c r="B71">
        <v>-2.4696779525732202</v>
      </c>
      <c r="C71">
        <f>$B$71*$B$5*$B$6*$B$10</f>
        <v>1.3974888436602462</v>
      </c>
    </row>
    <row r="72" spans="1:6" x14ac:dyDescent="0.25">
      <c r="A72" t="s">
        <v>173</v>
      </c>
      <c r="B72">
        <v>1.11927221533378</v>
      </c>
      <c r="C72">
        <f>$B$72*$B$4*$B$7*$B$10</f>
        <v>0.20710532559642689</v>
      </c>
    </row>
    <row r="73" spans="1:6" x14ac:dyDescent="0.25">
      <c r="A73" t="s">
        <v>253</v>
      </c>
      <c r="B73">
        <v>-3.3288376748200399</v>
      </c>
      <c r="C73">
        <f>$B$73*$B$5*$B$7*$B$10</f>
        <v>1.5398845809275816</v>
      </c>
      <c r="F73" s="7"/>
    </row>
    <row r="74" spans="1:6" x14ac:dyDescent="0.25">
      <c r="A74" t="s">
        <v>204</v>
      </c>
      <c r="B74">
        <v>1.5171261043581601</v>
      </c>
      <c r="C74">
        <f>$B$74*$B$6*$B$7*$B$10</f>
        <v>-0.70180625300395738</v>
      </c>
    </row>
    <row r="75" spans="1:6" x14ac:dyDescent="0.25">
      <c r="A75" t="s">
        <v>228</v>
      </c>
      <c r="B75">
        <v>1.44090136382375</v>
      </c>
      <c r="C75">
        <f>$B$75*$B$5*$B$8*$B$10</f>
        <v>-0.76107141328572414</v>
      </c>
    </row>
    <row r="76" spans="1:6" x14ac:dyDescent="0.25">
      <c r="A76" t="s">
        <v>229</v>
      </c>
      <c r="B76">
        <v>-0.56796680275935496</v>
      </c>
      <c r="C76">
        <f>$B$76*$B$6*$B$8*$B$10</f>
        <v>0.29999506428970962</v>
      </c>
    </row>
    <row r="77" spans="1:6" x14ac:dyDescent="0.25">
      <c r="A77" t="s">
        <v>175</v>
      </c>
      <c r="B77">
        <v>-1.7567659302149501</v>
      </c>
      <c r="C77">
        <f>$B$77*$B$7*$B$8*$B$10</f>
        <v>0.75856462358401433</v>
      </c>
    </row>
    <row r="78" spans="1:6" x14ac:dyDescent="0.25">
      <c r="A78" t="s">
        <v>254</v>
      </c>
      <c r="B78">
        <v>0.19245156533935301</v>
      </c>
      <c r="C78">
        <f>$B$78*$B$4*$B$9*$B$10</f>
        <v>3.3639105167029622E-2</v>
      </c>
    </row>
    <row r="79" spans="1:6" x14ac:dyDescent="0.25">
      <c r="A79" t="s">
        <v>176</v>
      </c>
      <c r="B79">
        <v>-1.6593070819439599</v>
      </c>
      <c r="C79">
        <f>$B$79*$B$5*$B$9*$B$10</f>
        <v>0.72508640466869989</v>
      </c>
    </row>
    <row r="80" spans="1:6" x14ac:dyDescent="0.25">
      <c r="A80" t="s">
        <v>205</v>
      </c>
      <c r="B80">
        <v>0.595915551904178</v>
      </c>
      <c r="C80">
        <f>$B$80*$B$6*$B$9*$B$10</f>
        <v>-0.26040403835928255</v>
      </c>
    </row>
    <row r="81" spans="1:6" x14ac:dyDescent="0.25">
      <c r="A81" t="s">
        <v>177</v>
      </c>
      <c r="B81">
        <v>3.1865538900361998</v>
      </c>
      <c r="C81">
        <f>$B$81*$B$7*$B$9*$B$10</f>
        <v>-1.1383394592915197</v>
      </c>
    </row>
    <row r="82" spans="1:6" x14ac:dyDescent="0.25">
      <c r="A82" t="s">
        <v>255</v>
      </c>
      <c r="B82">
        <v>0.73190543862513302</v>
      </c>
      <c r="C82">
        <f>$B$82*$B$8*$B$9*$B$10</f>
        <v>-0.2985390195149708</v>
      </c>
    </row>
    <row r="83" spans="1:6" x14ac:dyDescent="0.25">
      <c r="A83" t="s">
        <v>206</v>
      </c>
      <c r="B83">
        <v>1.4362005071938</v>
      </c>
      <c r="C83">
        <f>$B$83*$B$4*$B$5^2</f>
        <v>0.57448020287752077</v>
      </c>
      <c r="F83" s="7"/>
    </row>
    <row r="84" spans="1:6" x14ac:dyDescent="0.25">
      <c r="A84" t="s">
        <v>207</v>
      </c>
      <c r="B84">
        <v>0.677598119741049</v>
      </c>
      <c r="C84">
        <f>$B$84*$B$5^2*$B$6</f>
        <v>-0.67759811974104989</v>
      </c>
      <c r="F84" s="7"/>
    </row>
    <row r="85" spans="1:6" x14ac:dyDescent="0.25">
      <c r="A85" t="s">
        <v>208</v>
      </c>
      <c r="B85">
        <v>1.2194277204977799</v>
      </c>
      <c r="C85">
        <f>$B$85*$B$5^2*$B$7</f>
        <v>-0.99688162472299735</v>
      </c>
    </row>
    <row r="86" spans="1:6" x14ac:dyDescent="0.25">
      <c r="A86" t="s">
        <v>181</v>
      </c>
      <c r="B86">
        <v>0.79150061526709603</v>
      </c>
      <c r="C86">
        <f>$B$86*$B$4*$B$7^2</f>
        <v>0.21158569536251126</v>
      </c>
      <c r="F86" s="7"/>
    </row>
    <row r="87" spans="1:6" x14ac:dyDescent="0.25">
      <c r="A87" t="s">
        <v>182</v>
      </c>
      <c r="B87">
        <v>-1.1380904600638999</v>
      </c>
      <c r="C87">
        <f>$B$87*$B$5*$B$7^2</f>
        <v>0.76059214842429479</v>
      </c>
    </row>
    <row r="88" spans="1:6" x14ac:dyDescent="0.25">
      <c r="A88" t="s">
        <v>222</v>
      </c>
      <c r="B88">
        <v>-0.54991937955132597</v>
      </c>
      <c r="C88">
        <f>$B$88*$B$5^2*$B$8</f>
        <v>0.51331287469471498</v>
      </c>
    </row>
    <row r="89" spans="1:6" x14ac:dyDescent="0.25">
      <c r="A89" t="s">
        <v>185</v>
      </c>
      <c r="B89">
        <v>-0.50695679336788602</v>
      </c>
      <c r="C89">
        <f>$B$89*$B$5*$B$8^2</f>
        <v>0.44170998005396483</v>
      </c>
    </row>
    <row r="90" spans="1:6" x14ac:dyDescent="0.25">
      <c r="A90" t="s">
        <v>223</v>
      </c>
      <c r="B90">
        <v>0.75912409667770697</v>
      </c>
      <c r="C90">
        <f>$B$90*$B$5^2*$B$9</f>
        <v>-0.58622960649978684</v>
      </c>
    </row>
    <row r="91" spans="1:6" x14ac:dyDescent="0.25">
      <c r="A91" t="s">
        <v>210</v>
      </c>
      <c r="B91">
        <v>1.88433200439332</v>
      </c>
      <c r="C91">
        <f>$B$91*$B$8^2*$B$9</f>
        <v>-1.2678814849461197</v>
      </c>
    </row>
    <row r="92" spans="1:6" x14ac:dyDescent="0.25">
      <c r="A92" t="s">
        <v>188</v>
      </c>
      <c r="B92">
        <v>-0.42117288266551201</v>
      </c>
      <c r="C92">
        <f>$B$92*$B$4*$B$9^2</f>
        <v>-0.10046859611989313</v>
      </c>
    </row>
    <row r="93" spans="1:6" x14ac:dyDescent="0.25">
      <c r="A93" t="s">
        <v>189</v>
      </c>
      <c r="B93">
        <v>1.1953308296035301</v>
      </c>
      <c r="C93">
        <f>$B$93*$B$5*$B$9^2</f>
        <v>-0.71284984914656668</v>
      </c>
    </row>
    <row r="94" spans="1:6" x14ac:dyDescent="0.25">
      <c r="A94" t="s">
        <v>256</v>
      </c>
      <c r="B94">
        <v>0.332575747657048</v>
      </c>
      <c r="C94">
        <f>$B$94*$B$6*$B$9^2</f>
        <v>-0.19833552827025067</v>
      </c>
    </row>
    <row r="95" spans="1:6" x14ac:dyDescent="0.25">
      <c r="A95" t="s">
        <v>211</v>
      </c>
      <c r="B95">
        <v>-1.58670279027687</v>
      </c>
      <c r="C95">
        <f>$B$95*$B$7*$B$9^2</f>
        <v>0.77355830682118609</v>
      </c>
    </row>
    <row r="96" spans="1:6" x14ac:dyDescent="0.25">
      <c r="A96" t="s">
        <v>212</v>
      </c>
      <c r="B96">
        <v>-0.87717296880435003</v>
      </c>
      <c r="C96">
        <f>$B$96*$B$8*$B$9^2</f>
        <v>0.48829054336281486</v>
      </c>
    </row>
    <row r="97" spans="1:3" x14ac:dyDescent="0.25">
      <c r="A97" t="s">
        <v>190</v>
      </c>
      <c r="B97">
        <v>-0.162777141023219</v>
      </c>
      <c r="C97">
        <f>$B$97*$B$4^2*$B$10</f>
        <v>1.4737418753459259E-2</v>
      </c>
    </row>
    <row r="98" spans="1:3" x14ac:dyDescent="0.25">
      <c r="A98" t="s">
        <v>213</v>
      </c>
      <c r="B98">
        <v>5.78501936950558</v>
      </c>
      <c r="C98">
        <f>$B$98*$B$5^2*$B$10</f>
        <v>-3.2735037460325702</v>
      </c>
    </row>
    <row r="99" spans="1:3" x14ac:dyDescent="0.25">
      <c r="A99" t="s">
        <v>214</v>
      </c>
      <c r="B99">
        <v>3.0309052349946799</v>
      </c>
      <c r="C99">
        <f>$B$99*$B$7^2*$B$10</f>
        <v>-1.1461868923878016</v>
      </c>
    </row>
    <row r="100" spans="1:3" x14ac:dyDescent="0.25">
      <c r="A100" t="s">
        <v>191</v>
      </c>
      <c r="B100">
        <v>0.61237210927750496</v>
      </c>
      <c r="C100">
        <f>$B$100*$B$8^2*$B$10</f>
        <v>-0.3019184769411139</v>
      </c>
    </row>
    <row r="101" spans="1:3" x14ac:dyDescent="0.25">
      <c r="A101" t="s">
        <v>192</v>
      </c>
      <c r="B101">
        <v>-1.7133021182933801</v>
      </c>
      <c r="C101">
        <f>$B$101*$B$9^2*$B$10</f>
        <v>0.57816516021531261</v>
      </c>
    </row>
    <row r="102" spans="1:3" x14ac:dyDescent="0.25">
      <c r="A102" t="s">
        <v>193</v>
      </c>
      <c r="B102">
        <v>-0.27399371292223601</v>
      </c>
      <c r="C102">
        <f>$B$102*$B$4*$B$10^2</f>
        <v>-3.5092688273351158E-2</v>
      </c>
    </row>
    <row r="103" spans="1:3" x14ac:dyDescent="0.25">
      <c r="A103" t="s">
        <v>194</v>
      </c>
      <c r="B103">
        <v>3.5563798343636202</v>
      </c>
      <c r="C103">
        <f>$B$103*$B$5*$B$10^2</f>
        <v>-1.138738983988804</v>
      </c>
    </row>
    <row r="104" spans="1:3" x14ac:dyDescent="0.25">
      <c r="A104" t="s">
        <v>195</v>
      </c>
      <c r="B104">
        <v>-1.34312926671767</v>
      </c>
      <c r="C104">
        <f>$B$104*$B$6*$B$10^2</f>
        <v>0.43006476467140087</v>
      </c>
    </row>
    <row r="105" spans="1:3" x14ac:dyDescent="0.25">
      <c r="A105" t="s">
        <v>196</v>
      </c>
      <c r="B105">
        <v>-2.1234868390353401</v>
      </c>
      <c r="C105">
        <f>$B$105*$B$7*$B$10^2</f>
        <v>0.55584429276766789</v>
      </c>
    </row>
    <row r="106" spans="1:3" x14ac:dyDescent="0.25">
      <c r="A106" t="s">
        <v>197</v>
      </c>
      <c r="B106">
        <v>0.23583929726271699</v>
      </c>
      <c r="C106">
        <f>$B$106*$B$8*$B$10^2</f>
        <v>-7.0488026931915942E-2</v>
      </c>
    </row>
    <row r="107" spans="1:3" x14ac:dyDescent="0.25">
      <c r="A107" t="s">
        <v>249</v>
      </c>
      <c r="B107">
        <v>-0.91284415411632802</v>
      </c>
      <c r="C107">
        <f>$B$107*$B$9*$B$10^2</f>
        <v>0.22571876164539861</v>
      </c>
    </row>
    <row r="108" spans="1:3" x14ac:dyDescent="0.25">
      <c r="A108" t="s">
        <v>215</v>
      </c>
      <c r="B108">
        <v>-0.26805797527849201</v>
      </c>
      <c r="C108">
        <f>$B$108*$B$4^3</f>
        <v>-1.7155710417823492E-2</v>
      </c>
    </row>
    <row r="109" spans="1:3" x14ac:dyDescent="0.25">
      <c r="A109" t="s">
        <v>216</v>
      </c>
      <c r="B109">
        <v>-2.4580020699601799</v>
      </c>
      <c r="C109">
        <f>$B$109*$B$5^3</f>
        <v>2.4580020699601848</v>
      </c>
    </row>
    <row r="110" spans="1:3" x14ac:dyDescent="0.25">
      <c r="A110" t="s">
        <v>218</v>
      </c>
      <c r="B110">
        <v>1.16087367985465</v>
      </c>
      <c r="C110">
        <f>$B$110*$B$10^3</f>
        <v>-0.21033378600565403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H117"/>
  <sheetViews>
    <sheetView zoomScaleNormal="100" workbookViewId="0">
      <selection activeCell="E30" sqref="E30"/>
    </sheetView>
  </sheetViews>
  <sheetFormatPr defaultRowHeight="15" x14ac:dyDescent="0.25"/>
  <cols>
    <col min="1" max="1" width="38.140625" bestFit="1" customWidth="1"/>
    <col min="2" max="2" width="14.28515625" bestFit="1" customWidth="1"/>
    <col min="3" max="3" width="18.28515625"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10" si="0">IF($F4&lt;$D4,$D4,IF($F4&gt;$E4,$E4,$F4))</f>
        <v>45</v>
      </c>
      <c r="H4" s="2">
        <f t="shared" ref="H4:H10" si="1">(G4-MEDIAN(D4:E4))/(MAX(D4:E4)-MEDIAN(D4:E4))</f>
        <v>0.4</v>
      </c>
    </row>
    <row r="5" spans="1:8" x14ac:dyDescent="0.25">
      <c r="A5" t="s">
        <v>69</v>
      </c>
      <c r="B5" s="8">
        <f t="shared" ref="B5:B10" si="2">H5</f>
        <v>-1.0000000000000007</v>
      </c>
      <c r="D5">
        <v>15.3</v>
      </c>
      <c r="E5">
        <v>50.5</v>
      </c>
      <c r="F5" s="3">
        <f>Calculator!D5</f>
        <v>6.9</v>
      </c>
      <c r="G5" s="8">
        <f t="shared" si="0"/>
        <v>15.3</v>
      </c>
      <c r="H5" s="2">
        <f t="shared" si="1"/>
        <v>-1.0000000000000007</v>
      </c>
    </row>
    <row r="6" spans="1:8" x14ac:dyDescent="0.25">
      <c r="A6" t="s">
        <v>70</v>
      </c>
      <c r="B6" s="8">
        <f t="shared" si="2"/>
        <v>-1</v>
      </c>
      <c r="D6">
        <v>12</v>
      </c>
      <c r="E6">
        <v>18</v>
      </c>
      <c r="F6" s="3">
        <f>Calculator!D6</f>
        <v>12</v>
      </c>
      <c r="G6" s="8">
        <f t="shared" si="0"/>
        <v>12</v>
      </c>
      <c r="H6" s="2">
        <f t="shared" si="1"/>
        <v>-1</v>
      </c>
    </row>
    <row r="7" spans="1:8" x14ac:dyDescent="0.25">
      <c r="A7" t="s">
        <v>71</v>
      </c>
      <c r="B7" s="8">
        <f t="shared" si="2"/>
        <v>-0.81749955980667821</v>
      </c>
      <c r="D7">
        <v>5</v>
      </c>
      <c r="E7">
        <v>80</v>
      </c>
      <c r="F7" s="3">
        <f>Calculator!I12</f>
        <v>11.843766507249571</v>
      </c>
      <c r="G7" s="8">
        <f t="shared" si="0"/>
        <v>11.843766507249571</v>
      </c>
      <c r="H7" s="2">
        <f t="shared" si="1"/>
        <v>-0.81749955980667821</v>
      </c>
    </row>
    <row r="8" spans="1:8" x14ac:dyDescent="0.25">
      <c r="A8" t="s">
        <v>72</v>
      </c>
      <c r="B8" s="8">
        <f t="shared" si="2"/>
        <v>-0.93343296087059413</v>
      </c>
      <c r="D8">
        <v>0.1</v>
      </c>
      <c r="E8">
        <v>3</v>
      </c>
      <c r="F8" s="3">
        <f>Calculator!I13</f>
        <v>0.19652220673763868</v>
      </c>
      <c r="G8" s="8">
        <f t="shared" si="0"/>
        <v>0.19652220673763868</v>
      </c>
      <c r="H8" s="2">
        <f t="shared" si="1"/>
        <v>-0.93343296087059413</v>
      </c>
    </row>
    <row r="9" spans="1:8" x14ac:dyDescent="0.25">
      <c r="A9" t="s">
        <v>73</v>
      </c>
      <c r="B9" s="8">
        <f t="shared" si="2"/>
        <v>-0.77224476085716354</v>
      </c>
      <c r="D9">
        <v>5</v>
      </c>
      <c r="E9">
        <v>49</v>
      </c>
      <c r="F9" s="3">
        <f>Calculator!I14</f>
        <v>10.010615261142402</v>
      </c>
      <c r="G9" s="8">
        <f t="shared" si="0"/>
        <v>10.010615261142402</v>
      </c>
      <c r="H9" s="2">
        <f t="shared" si="1"/>
        <v>-0.77224476085716354</v>
      </c>
    </row>
    <row r="10" spans="1:8" x14ac:dyDescent="0.25">
      <c r="A10" t="s">
        <v>74</v>
      </c>
      <c r="B10" s="8">
        <f t="shared" si="2"/>
        <v>-0.5658587356315693</v>
      </c>
      <c r="D10">
        <v>0</v>
      </c>
      <c r="E10">
        <v>80</v>
      </c>
      <c r="F10" s="6">
        <f>Calculator!K30</f>
        <v>17.365650574737227</v>
      </c>
      <c r="G10" s="8">
        <f t="shared" si="0"/>
        <v>17.365650574737227</v>
      </c>
      <c r="H10" s="2">
        <f t="shared" si="1"/>
        <v>-0.5658587356315693</v>
      </c>
    </row>
    <row r="12" spans="1:8" x14ac:dyDescent="0.25">
      <c r="B12" t="s">
        <v>78</v>
      </c>
      <c r="C12">
        <f>SUM(C15:C117)</f>
        <v>15.61305582822115</v>
      </c>
      <c r="F12" s="2">
        <f>IF(B10&gt;-1,MAX(C12,0),0)</f>
        <v>15.61305582822115</v>
      </c>
    </row>
    <row r="14" spans="1:8" x14ac:dyDescent="0.25">
      <c r="A14" t="s">
        <v>15</v>
      </c>
      <c r="B14" t="s">
        <v>14</v>
      </c>
      <c r="C14" t="s">
        <v>13</v>
      </c>
    </row>
    <row r="15" spans="1:8" x14ac:dyDescent="0.25">
      <c r="A15" t="s">
        <v>123</v>
      </c>
      <c r="B15">
        <v>17.910760331026601</v>
      </c>
      <c r="C15">
        <f>$B$15*1</f>
        <v>17.910760331026601</v>
      </c>
    </row>
    <row r="16" spans="1:8" x14ac:dyDescent="0.25">
      <c r="A16" t="s">
        <v>124</v>
      </c>
      <c r="B16">
        <v>2.2371427475271002</v>
      </c>
      <c r="C16">
        <f>$B$16*$B$4</f>
        <v>0.8948570990108401</v>
      </c>
    </row>
    <row r="17" spans="1:3" x14ac:dyDescent="0.25">
      <c r="A17" t="s">
        <v>125</v>
      </c>
      <c r="B17">
        <v>-13.938691647710501</v>
      </c>
      <c r="C17">
        <f>$B$17*$B$5</f>
        <v>13.93869164771051</v>
      </c>
    </row>
    <row r="18" spans="1:3" x14ac:dyDescent="0.25">
      <c r="A18" t="s">
        <v>126</v>
      </c>
      <c r="B18">
        <v>5.7875128525001998</v>
      </c>
      <c r="C18">
        <f>$B$18*$B$6</f>
        <v>-5.7875128525001998</v>
      </c>
    </row>
    <row r="19" spans="1:3" x14ac:dyDescent="0.25">
      <c r="A19" t="s">
        <v>127</v>
      </c>
      <c r="B19">
        <v>10.236608137665399</v>
      </c>
      <c r="C19">
        <f>$B$19*$B$7</f>
        <v>-8.3684226464549241</v>
      </c>
    </row>
    <row r="20" spans="1:3" x14ac:dyDescent="0.25">
      <c r="A20" t="s">
        <v>128</v>
      </c>
      <c r="B20">
        <v>-3.9406011357898101</v>
      </c>
      <c r="C20">
        <f>$B$20*$B$8</f>
        <v>3.6782869857903084</v>
      </c>
    </row>
    <row r="21" spans="1:3" x14ac:dyDescent="0.25">
      <c r="A21" t="s">
        <v>129</v>
      </c>
      <c r="B21">
        <v>2.3766422886879699</v>
      </c>
      <c r="C21">
        <f>$B$21*$B$9</f>
        <v>-1.8353495558708632</v>
      </c>
    </row>
    <row r="22" spans="1:3" x14ac:dyDescent="0.25">
      <c r="A22" t="s">
        <v>130</v>
      </c>
      <c r="B22">
        <v>10.156701258954</v>
      </c>
      <c r="C22">
        <f>$B$22*$B$10</f>
        <v>-5.7472581325792786</v>
      </c>
    </row>
    <row r="23" spans="1:3" x14ac:dyDescent="0.25">
      <c r="A23" t="s">
        <v>131</v>
      </c>
      <c r="B23">
        <v>-3.5998764332946598</v>
      </c>
      <c r="C23">
        <f>$B$23*$B$4*$B$5</f>
        <v>1.4399505733178648</v>
      </c>
    </row>
    <row r="24" spans="1:3" x14ac:dyDescent="0.25">
      <c r="A24" t="s">
        <v>132</v>
      </c>
      <c r="B24">
        <v>1.3267814041469701</v>
      </c>
      <c r="C24">
        <f>$B$24*$B$4*$B$6</f>
        <v>-0.53071256165878811</v>
      </c>
    </row>
    <row r="25" spans="1:3" x14ac:dyDescent="0.25">
      <c r="A25" t="s">
        <v>133</v>
      </c>
      <c r="B25">
        <v>-3.3358690979823402</v>
      </c>
      <c r="C25">
        <f>$B$25*$B$5*$B$6</f>
        <v>-3.3358690979823424</v>
      </c>
    </row>
    <row r="26" spans="1:3" x14ac:dyDescent="0.25">
      <c r="A26" t="s">
        <v>134</v>
      </c>
      <c r="B26">
        <v>2.2310703319099998</v>
      </c>
      <c r="C26">
        <f>$B$26*$B$4*$B$7</f>
        <v>-0.72955960569366585</v>
      </c>
    </row>
    <row r="27" spans="1:3" x14ac:dyDescent="0.25">
      <c r="A27" t="s">
        <v>135</v>
      </c>
      <c r="B27">
        <v>-5.5833840536928898</v>
      </c>
      <c r="C27">
        <f>$B$27*$B$5*$B$7</f>
        <v>-4.5644140061255669</v>
      </c>
    </row>
    <row r="28" spans="1:3" x14ac:dyDescent="0.25">
      <c r="A28" t="s">
        <v>136</v>
      </c>
      <c r="B28">
        <v>2.2345686635896</v>
      </c>
      <c r="C28">
        <f>$B$28*$B$6*$B$7</f>
        <v>1.8267588988422951</v>
      </c>
    </row>
    <row r="29" spans="1:3" x14ac:dyDescent="0.25">
      <c r="A29" t="s">
        <v>137</v>
      </c>
      <c r="B29">
        <v>-1.0420114834385601</v>
      </c>
      <c r="C29">
        <f>$B$29*$B$4*$B$8</f>
        <v>0.38905914569888611</v>
      </c>
    </row>
    <row r="30" spans="1:3" x14ac:dyDescent="0.25">
      <c r="A30" t="s">
        <v>138</v>
      </c>
      <c r="B30">
        <v>2.40682904278369</v>
      </c>
      <c r="C30">
        <f>$B$30*$B$5*$B$8</f>
        <v>2.2466135597149193</v>
      </c>
    </row>
    <row r="31" spans="1:3" x14ac:dyDescent="0.25">
      <c r="A31" t="s">
        <v>139</v>
      </c>
      <c r="B31">
        <v>-0.868483327756567</v>
      </c>
      <c r="C31">
        <f>$B$31*$B$6*$B$8</f>
        <v>-0.81067096409455897</v>
      </c>
    </row>
    <row r="32" spans="1:3" x14ac:dyDescent="0.25">
      <c r="A32" t="s">
        <v>140</v>
      </c>
      <c r="B32">
        <v>-3.5526209353669498</v>
      </c>
      <c r="C32">
        <f>$B$32*$B$7*$B$8</f>
        <v>-2.7109376589751664</v>
      </c>
    </row>
    <row r="33" spans="1:3" x14ac:dyDescent="0.25">
      <c r="A33" t="s">
        <v>141</v>
      </c>
      <c r="B33">
        <v>0.58448009032932602</v>
      </c>
      <c r="C33">
        <f>$B$33*$B$4*$B$9</f>
        <v>-0.18054467503285748</v>
      </c>
    </row>
    <row r="34" spans="1:3" x14ac:dyDescent="0.25">
      <c r="A34" t="s">
        <v>142</v>
      </c>
      <c r="B34">
        <v>-2.4381259716158201</v>
      </c>
      <c r="C34">
        <f>$B$34*$B$5*$B$9</f>
        <v>-1.8828300078900999</v>
      </c>
    </row>
    <row r="35" spans="1:3" x14ac:dyDescent="0.25">
      <c r="A35" t="s">
        <v>143</v>
      </c>
      <c r="B35">
        <v>0.90080783955688504</v>
      </c>
      <c r="C35">
        <f>$B$35*$B$6*$B$9</f>
        <v>0.69564413463686481</v>
      </c>
    </row>
    <row r="36" spans="1:3" x14ac:dyDescent="0.25">
      <c r="A36" t="s">
        <v>144</v>
      </c>
      <c r="B36">
        <v>3.8663589473486701</v>
      </c>
      <c r="C36">
        <f>$B$36*$B$7*$B$9</f>
        <v>2.4408701084401296</v>
      </c>
    </row>
    <row r="37" spans="1:3" x14ac:dyDescent="0.25">
      <c r="A37" t="s">
        <v>145</v>
      </c>
      <c r="B37">
        <v>0.51046371697341997</v>
      </c>
      <c r="C37">
        <f>$B$37*$B$8*$B$9</f>
        <v>0.3679620091049049</v>
      </c>
    </row>
    <row r="38" spans="1:3" x14ac:dyDescent="0.25">
      <c r="A38" t="s">
        <v>146</v>
      </c>
      <c r="B38">
        <v>3.2859684654816901</v>
      </c>
      <c r="C38">
        <f>$B$38*$B$4*$B$10</f>
        <v>-0.74375758448107088</v>
      </c>
    </row>
    <row r="39" spans="1:3" x14ac:dyDescent="0.25">
      <c r="A39" t="s">
        <v>147</v>
      </c>
      <c r="B39">
        <v>-12.357524043190001</v>
      </c>
      <c r="C39">
        <f>$B$39*$B$5*$B$10</f>
        <v>-6.9926129306162172</v>
      </c>
    </row>
    <row r="40" spans="1:3" x14ac:dyDescent="0.25">
      <c r="A40" t="s">
        <v>148</v>
      </c>
      <c r="B40">
        <v>4.8077296480323302</v>
      </c>
      <c r="C40">
        <f>$B$40*$B$6*$B$10</f>
        <v>2.7204958198939839</v>
      </c>
    </row>
    <row r="41" spans="1:3" x14ac:dyDescent="0.25">
      <c r="A41" t="s">
        <v>149</v>
      </c>
      <c r="B41">
        <v>6.9340105992993299</v>
      </c>
      <c r="C41">
        <f>$B$41*$B$7*$B$10</f>
        <v>3.2075988825218671</v>
      </c>
    </row>
    <row r="42" spans="1:3" x14ac:dyDescent="0.25">
      <c r="A42" t="s">
        <v>150</v>
      </c>
      <c r="B42">
        <v>-2.59992719276114</v>
      </c>
      <c r="C42">
        <f>$B$42*$B$8*$B$10</f>
        <v>-1.3732586509486724</v>
      </c>
    </row>
    <row r="43" spans="1:3" x14ac:dyDescent="0.25">
      <c r="A43" t="s">
        <v>151</v>
      </c>
      <c r="B43">
        <v>3.0555248297776498</v>
      </c>
      <c r="C43">
        <f>$B$43*$B$9*$B$10</f>
        <v>1.3352076522230145</v>
      </c>
    </row>
    <row r="44" spans="1:3" x14ac:dyDescent="0.25">
      <c r="A44" t="s">
        <v>152</v>
      </c>
      <c r="B44">
        <v>-0.29009946259021102</v>
      </c>
      <c r="C44">
        <f>$B$44*$B$4^2</f>
        <v>-4.6415914014433769E-2</v>
      </c>
    </row>
    <row r="45" spans="1:3" x14ac:dyDescent="0.25">
      <c r="A45" t="s">
        <v>200</v>
      </c>
      <c r="B45">
        <v>7.4472653751594704</v>
      </c>
      <c r="C45">
        <f>$B$45*$B$5^2</f>
        <v>7.4472653751594802</v>
      </c>
    </row>
    <row r="46" spans="1:3" x14ac:dyDescent="0.25">
      <c r="A46" t="s">
        <v>153</v>
      </c>
      <c r="B46">
        <v>-0.63455547125705403</v>
      </c>
      <c r="C46">
        <f>$B$46*$B$6^2</f>
        <v>-0.63455547125705403</v>
      </c>
    </row>
    <row r="47" spans="1:3" x14ac:dyDescent="0.25">
      <c r="A47" t="s">
        <v>154</v>
      </c>
      <c r="B47">
        <v>4.1984650683688196</v>
      </c>
      <c r="C47">
        <f>$B$47*$B$7^2</f>
        <v>2.8058574238955472</v>
      </c>
    </row>
    <row r="48" spans="1:3" x14ac:dyDescent="0.25">
      <c r="A48" t="s">
        <v>155</v>
      </c>
      <c r="B48">
        <v>3.0874176246512199</v>
      </c>
      <c r="C48">
        <f>$B$48*$B$8^2</f>
        <v>2.6900579995055205</v>
      </c>
    </row>
    <row r="49" spans="1:6" x14ac:dyDescent="0.25">
      <c r="A49" t="s">
        <v>156</v>
      </c>
      <c r="B49">
        <v>-2.9897484128894698</v>
      </c>
      <c r="C49">
        <f>$B$49*$B$9^2</f>
        <v>-1.7829722553222684</v>
      </c>
    </row>
    <row r="50" spans="1:6" x14ac:dyDescent="0.25">
      <c r="A50" t="s">
        <v>157</v>
      </c>
      <c r="B50">
        <v>-3.05753806064356</v>
      </c>
      <c r="C50">
        <f>$B$50*$B$10^2</f>
        <v>-0.97901178919134402</v>
      </c>
    </row>
    <row r="51" spans="1:6" x14ac:dyDescent="0.25">
      <c r="A51" t="s">
        <v>158</v>
      </c>
      <c r="B51">
        <v>-0.69200423111487697</v>
      </c>
      <c r="C51">
        <f>$B$51*$B$4*$B$5*$B$6</f>
        <v>-0.27680169244595099</v>
      </c>
    </row>
    <row r="52" spans="1:6" x14ac:dyDescent="0.25">
      <c r="A52" t="s">
        <v>159</v>
      </c>
      <c r="B52">
        <v>-1.43223573967485</v>
      </c>
      <c r="C52">
        <f>$B$52*$B$4*$B$5*$B$7</f>
        <v>-0.46834083468943311</v>
      </c>
    </row>
    <row r="53" spans="1:6" x14ac:dyDescent="0.25">
      <c r="A53" t="s">
        <v>160</v>
      </c>
      <c r="B53">
        <v>0.54288697392670404</v>
      </c>
      <c r="C53">
        <f>$B$53*$B$4*$B$6*$B$7</f>
        <v>0.17752394488394407</v>
      </c>
    </row>
    <row r="54" spans="1:6" x14ac:dyDescent="0.25">
      <c r="A54" t="s">
        <v>161</v>
      </c>
      <c r="B54">
        <v>-0.50542672865267202</v>
      </c>
      <c r="C54">
        <f>$B$54*$B$5*$B$6*$B$7</f>
        <v>0.41318612818808903</v>
      </c>
    </row>
    <row r="55" spans="1:6" x14ac:dyDescent="0.25">
      <c r="A55" t="s">
        <v>162</v>
      </c>
      <c r="B55">
        <v>0.656584414346286</v>
      </c>
      <c r="C55">
        <f>$B$55*$B$4*$B$5*$B$8</f>
        <v>0.24515101357789568</v>
      </c>
    </row>
    <row r="56" spans="1:6" x14ac:dyDescent="0.25">
      <c r="A56" t="s">
        <v>163</v>
      </c>
      <c r="B56">
        <v>-0.22719684584790101</v>
      </c>
      <c r="C56">
        <f>$B$56*$B$4*$B$6*$B$8</f>
        <v>-8.4829209808106487E-2</v>
      </c>
    </row>
    <row r="57" spans="1:6" x14ac:dyDescent="0.25">
      <c r="A57" t="s">
        <v>219</v>
      </c>
      <c r="B57">
        <v>0.24073563059175199</v>
      </c>
      <c r="C57">
        <f>$B$57*$B$5*$B$6*$B$8</f>
        <v>-0.22471057245030879</v>
      </c>
    </row>
    <row r="58" spans="1:6" x14ac:dyDescent="0.25">
      <c r="A58" t="s">
        <v>164</v>
      </c>
      <c r="B58">
        <v>-0.87846233258233897</v>
      </c>
      <c r="C58">
        <f>$B$58*$B$4*$B$7*$B$8</f>
        <v>-0.26813517824891719</v>
      </c>
    </row>
    <row r="59" spans="1:6" x14ac:dyDescent="0.25">
      <c r="A59" t="s">
        <v>201</v>
      </c>
      <c r="B59">
        <v>1.7922139535774499</v>
      </c>
      <c r="C59">
        <f>$B$59*$B$5*$B$7*$B$8</f>
        <v>-1.3676044779576351</v>
      </c>
      <c r="F59" s="7"/>
    </row>
    <row r="60" spans="1:6" x14ac:dyDescent="0.25">
      <c r="A60" t="s">
        <v>165</v>
      </c>
      <c r="B60">
        <v>-0.70761161380679205</v>
      </c>
      <c r="C60">
        <f>$B$60*$B$6*$B$7*$B$8</f>
        <v>0.53996500237334899</v>
      </c>
    </row>
    <row r="61" spans="1:6" x14ac:dyDescent="0.25">
      <c r="A61" t="s">
        <v>202</v>
      </c>
      <c r="B61">
        <v>-0.42348087343874102</v>
      </c>
      <c r="C61">
        <f>$B$61*$B$4*$B$5*$B$9</f>
        <v>-0.13081235433451341</v>
      </c>
    </row>
    <row r="62" spans="1:6" x14ac:dyDescent="0.25">
      <c r="A62" t="s">
        <v>233</v>
      </c>
      <c r="B62">
        <v>0.12335123229555101</v>
      </c>
      <c r="C62">
        <f>$B$62*$B$4*$B$6*$B$9</f>
        <v>3.8102937154205686E-2</v>
      </c>
    </row>
    <row r="63" spans="1:6" x14ac:dyDescent="0.25">
      <c r="A63" t="s">
        <v>226</v>
      </c>
      <c r="B63">
        <v>-0.14564141967420299</v>
      </c>
      <c r="C63">
        <f>$B$63*$B$5*$B$6*$B$9</f>
        <v>0.11247082330720275</v>
      </c>
    </row>
    <row r="64" spans="1:6" x14ac:dyDescent="0.25">
      <c r="A64" t="s">
        <v>166</v>
      </c>
      <c r="B64">
        <v>0.64851118348959602</v>
      </c>
      <c r="C64">
        <f>$B$64*$B$4*$B$7*$B$9</f>
        <v>0.16376457378375303</v>
      </c>
    </row>
    <row r="65" spans="1:6" x14ac:dyDescent="0.25">
      <c r="A65" t="s">
        <v>167</v>
      </c>
      <c r="B65">
        <v>-1.91359002910406</v>
      </c>
      <c r="C65">
        <f>$B$65*$B$5*$B$7*$B$9</f>
        <v>1.2080680468253389</v>
      </c>
    </row>
    <row r="66" spans="1:6" x14ac:dyDescent="0.25">
      <c r="A66" t="s">
        <v>168</v>
      </c>
      <c r="B66">
        <v>0.71841351542806198</v>
      </c>
      <c r="C66">
        <f>$B$66*$B$6*$B$7*$B$9</f>
        <v>-0.45354145830413306</v>
      </c>
      <c r="F66" s="7"/>
    </row>
    <row r="67" spans="1:6" x14ac:dyDescent="0.25">
      <c r="A67" t="s">
        <v>203</v>
      </c>
      <c r="B67">
        <v>0.16058917764377501</v>
      </c>
      <c r="C67">
        <f>$B$67*$B$4*$B$8*$B$9</f>
        <v>4.6303558495135753E-2</v>
      </c>
    </row>
    <row r="68" spans="1:6" x14ac:dyDescent="0.25">
      <c r="A68" t="s">
        <v>252</v>
      </c>
      <c r="B68">
        <v>-0.22789180771861201</v>
      </c>
      <c r="C68">
        <f>$B$68*$B$5*$B$8*$B$9</f>
        <v>0.16427323752582318</v>
      </c>
    </row>
    <row r="69" spans="1:6" x14ac:dyDescent="0.25">
      <c r="A69" t="s">
        <v>227</v>
      </c>
      <c r="B69">
        <v>0.153660518952455</v>
      </c>
      <c r="C69">
        <f>$B$69*$B$6*$B$8*$B$9</f>
        <v>-0.11076445081951197</v>
      </c>
    </row>
    <row r="70" spans="1:6" x14ac:dyDescent="0.25">
      <c r="A70" t="s">
        <v>169</v>
      </c>
      <c r="B70">
        <v>0.34312074936696102</v>
      </c>
      <c r="C70">
        <f>$B$70*$B$7*$B$8*$B$9</f>
        <v>-0.20219602439639139</v>
      </c>
    </row>
    <row r="71" spans="1:6" x14ac:dyDescent="0.25">
      <c r="A71" t="s">
        <v>170</v>
      </c>
      <c r="B71">
        <v>-3.1888272140153302</v>
      </c>
      <c r="C71">
        <f>$B$71*$B$4*$B$5*$B$10</f>
        <v>-0.72177029418810235</v>
      </c>
    </row>
    <row r="72" spans="1:6" x14ac:dyDescent="0.25">
      <c r="A72" t="s">
        <v>171</v>
      </c>
      <c r="B72">
        <v>1.1762379499228</v>
      </c>
      <c r="C72">
        <f>$B$72*$B$4*$B$6*$B$10</f>
        <v>0.26623380765807386</v>
      </c>
    </row>
    <row r="73" spans="1:6" x14ac:dyDescent="0.25">
      <c r="A73" t="s">
        <v>172</v>
      </c>
      <c r="B73">
        <v>-2.3742424145501602</v>
      </c>
      <c r="C73">
        <f>$B$73*$B$5*$B$6*$B$10</f>
        <v>1.3434858107801988</v>
      </c>
      <c r="F73" s="7"/>
    </row>
    <row r="74" spans="1:6" x14ac:dyDescent="0.25">
      <c r="A74" t="s">
        <v>173</v>
      </c>
      <c r="B74">
        <v>1.90168902148499</v>
      </c>
      <c r="C74">
        <f>$B$74*$B$4*$B$7*$B$10</f>
        <v>0.35188037242606685</v>
      </c>
    </row>
    <row r="75" spans="1:6" x14ac:dyDescent="0.25">
      <c r="A75" t="s">
        <v>253</v>
      </c>
      <c r="B75">
        <v>-3.5157672292261601</v>
      </c>
      <c r="C75">
        <f>$B$75*$B$5*$B$7*$B$10</f>
        <v>1.6263561865354486</v>
      </c>
    </row>
    <row r="76" spans="1:6" x14ac:dyDescent="0.25">
      <c r="A76" t="s">
        <v>204</v>
      </c>
      <c r="B76">
        <v>1.5466672458495401</v>
      </c>
      <c r="C76">
        <f>$B$76*$B$6*$B$7*$B$10</f>
        <v>-0.71547166800141149</v>
      </c>
    </row>
    <row r="77" spans="1:6" x14ac:dyDescent="0.25">
      <c r="A77" t="s">
        <v>174</v>
      </c>
      <c r="B77">
        <v>-0.74321597827504404</v>
      </c>
      <c r="C77">
        <f>$B$77*$B$4*$B$8*$B$10</f>
        <v>-0.15702405429370059</v>
      </c>
    </row>
    <row r="78" spans="1:6" x14ac:dyDescent="0.25">
      <c r="A78" t="s">
        <v>228</v>
      </c>
      <c r="B78">
        <v>1.3762954994154</v>
      </c>
      <c r="C78">
        <f>$B$78*$B$5*$B$8*$B$10</f>
        <v>-0.72694716455760422</v>
      </c>
    </row>
    <row r="79" spans="1:6" x14ac:dyDescent="0.25">
      <c r="A79" t="s">
        <v>229</v>
      </c>
      <c r="B79">
        <v>-0.564254061008298</v>
      </c>
      <c r="C79">
        <f>$B$79*$B$6*$B$8*$B$10</f>
        <v>0.29803402678736224</v>
      </c>
    </row>
    <row r="80" spans="1:6" x14ac:dyDescent="0.25">
      <c r="A80" t="s">
        <v>175</v>
      </c>
      <c r="B80">
        <v>-2.97443683680501</v>
      </c>
      <c r="C80">
        <f>$B$80*$B$7*$B$8*$B$10</f>
        <v>1.2843501349148703</v>
      </c>
    </row>
    <row r="81" spans="1:6" x14ac:dyDescent="0.25">
      <c r="A81" t="s">
        <v>254</v>
      </c>
      <c r="B81">
        <v>0.35878023986420898</v>
      </c>
      <c r="C81">
        <f>$B$81*$B$4*$B$9*$B$10</f>
        <v>6.2712122914473006E-2</v>
      </c>
    </row>
    <row r="82" spans="1:6" x14ac:dyDescent="0.25">
      <c r="A82" t="s">
        <v>176</v>
      </c>
      <c r="B82">
        <v>-1.5496515557950099</v>
      </c>
      <c r="C82">
        <f>$B$82*$B$5*$B$9*$B$10</f>
        <v>0.67716897451210278</v>
      </c>
    </row>
    <row r="83" spans="1:6" x14ac:dyDescent="0.25">
      <c r="A83" t="s">
        <v>205</v>
      </c>
      <c r="B83">
        <v>0.57045844142059599</v>
      </c>
      <c r="C83">
        <f>$B$83*$B$6*$B$9*$B$10</f>
        <v>-0.24927975346069153</v>
      </c>
      <c r="F83" s="7"/>
    </row>
    <row r="84" spans="1:6" x14ac:dyDescent="0.25">
      <c r="A84" t="s">
        <v>177</v>
      </c>
      <c r="B84">
        <v>3.2416103671575298</v>
      </c>
      <c r="C84">
        <f>$B$84*$B$7*$B$9*$B$10</f>
        <v>-1.1580074023295328</v>
      </c>
      <c r="F84" s="7"/>
    </row>
    <row r="85" spans="1:6" x14ac:dyDescent="0.25">
      <c r="A85" t="s">
        <v>255</v>
      </c>
      <c r="B85">
        <v>0.55747051807665104</v>
      </c>
      <c r="C85">
        <f>$B$85*$B$8*$B$9*$B$10</f>
        <v>-0.22738825685970424</v>
      </c>
    </row>
    <row r="86" spans="1:6" x14ac:dyDescent="0.25">
      <c r="A86" t="s">
        <v>206</v>
      </c>
      <c r="B86">
        <v>1.5904374920289499</v>
      </c>
      <c r="C86">
        <f>$B$86*$B$4*$B$5^2</f>
        <v>0.63617499681158085</v>
      </c>
      <c r="F86" s="7"/>
    </row>
    <row r="87" spans="1:6" x14ac:dyDescent="0.25">
      <c r="A87" t="s">
        <v>207</v>
      </c>
      <c r="B87">
        <v>0.67880942331682104</v>
      </c>
      <c r="C87">
        <f>$B$87*$B$5^2*$B$6</f>
        <v>-0.67880942331682192</v>
      </c>
    </row>
    <row r="88" spans="1:6" x14ac:dyDescent="0.25">
      <c r="A88" t="s">
        <v>179</v>
      </c>
      <c r="B88">
        <v>-0.24503078968803199</v>
      </c>
      <c r="C88">
        <f>$B$88*$B$4*$B$6^2</f>
        <v>-9.8012315875212808E-2</v>
      </c>
    </row>
    <row r="89" spans="1:6" x14ac:dyDescent="0.25">
      <c r="A89" t="s">
        <v>224</v>
      </c>
      <c r="B89">
        <v>0.449906732541277</v>
      </c>
      <c r="C89">
        <f>$B$89*$B$5*$B$6^2</f>
        <v>-0.44990673254127728</v>
      </c>
    </row>
    <row r="90" spans="1:6" x14ac:dyDescent="0.25">
      <c r="A90" t="s">
        <v>208</v>
      </c>
      <c r="B90">
        <v>1.4797119021199401</v>
      </c>
      <c r="C90">
        <f>$B$90*$B$5^2*$B$7</f>
        <v>-1.2096638286237551</v>
      </c>
    </row>
    <row r="91" spans="1:6" x14ac:dyDescent="0.25">
      <c r="A91" t="s">
        <v>181</v>
      </c>
      <c r="B91">
        <v>1.08671238385372</v>
      </c>
      <c r="C91">
        <f>$B$91*$B$4*$B$7^2</f>
        <v>0.29050235838306904</v>
      </c>
    </row>
    <row r="92" spans="1:6" x14ac:dyDescent="0.25">
      <c r="A92" t="s">
        <v>182</v>
      </c>
      <c r="B92">
        <v>-1.0299202730236099</v>
      </c>
      <c r="C92">
        <f>$B$92*$B$5*$B$7^2</f>
        <v>0.68830141421340219</v>
      </c>
    </row>
    <row r="93" spans="1:6" x14ac:dyDescent="0.25">
      <c r="A93" t="s">
        <v>222</v>
      </c>
      <c r="B93">
        <v>-0.72955845281755205</v>
      </c>
      <c r="C93">
        <f>$B$93*$B$5^2*$B$8</f>
        <v>0.68099390674165816</v>
      </c>
    </row>
    <row r="94" spans="1:6" x14ac:dyDescent="0.25">
      <c r="A94" t="s">
        <v>184</v>
      </c>
      <c r="B94">
        <v>1.04586322544942</v>
      </c>
      <c r="C94">
        <f>$B$94*$B$4*$B$8^2</f>
        <v>0.36450303496945108</v>
      </c>
    </row>
    <row r="95" spans="1:6" x14ac:dyDescent="0.25">
      <c r="A95" t="s">
        <v>185</v>
      </c>
      <c r="B95">
        <v>-2.49839771877794</v>
      </c>
      <c r="C95">
        <f>$B$95*$B$5*$B$8^2</f>
        <v>2.1768466681290604</v>
      </c>
    </row>
    <row r="96" spans="1:6" x14ac:dyDescent="0.25">
      <c r="A96" t="s">
        <v>223</v>
      </c>
      <c r="B96">
        <v>0.696415728464297</v>
      </c>
      <c r="C96">
        <f>$B$96*$B$5^2*$B$9</f>
        <v>-0.53780339768507901</v>
      </c>
    </row>
    <row r="97" spans="1:3" x14ac:dyDescent="0.25">
      <c r="A97" t="s">
        <v>210</v>
      </c>
      <c r="B97">
        <v>1.78040201567525</v>
      </c>
      <c r="C97">
        <f>$B$97*$B$8^2*$B$9</f>
        <v>-1.1979517124224475</v>
      </c>
    </row>
    <row r="98" spans="1:3" x14ac:dyDescent="0.25">
      <c r="A98" t="s">
        <v>188</v>
      </c>
      <c r="B98">
        <v>-0.71359067483056804</v>
      </c>
      <c r="C98">
        <f>$B$98*$B$4*$B$9^2</f>
        <v>-0.17022333643785889</v>
      </c>
    </row>
    <row r="99" spans="1:3" x14ac:dyDescent="0.25">
      <c r="A99" t="s">
        <v>189</v>
      </c>
      <c r="B99">
        <v>1.7750293708435601</v>
      </c>
      <c r="C99">
        <f>$B$99*$B$5*$B$9^2</f>
        <v>-1.0585600135957707</v>
      </c>
    </row>
    <row r="100" spans="1:3" x14ac:dyDescent="0.25">
      <c r="A100" t="s">
        <v>256</v>
      </c>
      <c r="B100">
        <v>0.55420997693687601</v>
      </c>
      <c r="C100">
        <f>$B$100*$B$6*$B$9^2</f>
        <v>-0.330509754011792</v>
      </c>
    </row>
    <row r="101" spans="1:3" x14ac:dyDescent="0.25">
      <c r="A101" t="s">
        <v>211</v>
      </c>
      <c r="B101">
        <v>-0.74494605620731302</v>
      </c>
      <c r="C101">
        <f>$B$101*$B$7*$B$9^2</f>
        <v>0.3631803091568872</v>
      </c>
    </row>
    <row r="102" spans="1:3" x14ac:dyDescent="0.25">
      <c r="A102" t="s">
        <v>212</v>
      </c>
      <c r="B102">
        <v>0.247641240341127</v>
      </c>
      <c r="C102">
        <f>$B$102*$B$8*$B$9^2</f>
        <v>-0.1378529436104651</v>
      </c>
    </row>
    <row r="103" spans="1:3" x14ac:dyDescent="0.25">
      <c r="A103" t="s">
        <v>190</v>
      </c>
      <c r="B103">
        <v>-0.24374218592570099</v>
      </c>
      <c r="C103">
        <f>$B$103*$B$4^2*$B$10</f>
        <v>2.2067783223678732E-2</v>
      </c>
    </row>
    <row r="104" spans="1:3" x14ac:dyDescent="0.25">
      <c r="A104" t="s">
        <v>213</v>
      </c>
      <c r="B104">
        <v>5.5312737493291397</v>
      </c>
      <c r="C104">
        <f>$B$104*$B$5^2*$B$10</f>
        <v>-3.1299195702274809</v>
      </c>
    </row>
    <row r="105" spans="1:3" x14ac:dyDescent="0.25">
      <c r="A105" t="s">
        <v>225</v>
      </c>
      <c r="B105">
        <v>-0.27587742746501798</v>
      </c>
      <c r="C105">
        <f>$B$105*$B$6^2*$B$10</f>
        <v>0.15610765229464504</v>
      </c>
    </row>
    <row r="106" spans="1:3" x14ac:dyDescent="0.25">
      <c r="A106" t="s">
        <v>214</v>
      </c>
      <c r="B106">
        <v>2.7245329718911</v>
      </c>
      <c r="C106">
        <f>$B$106*$B$7^2*$B$10</f>
        <v>-1.0303271590955707</v>
      </c>
    </row>
    <row r="107" spans="1:3" x14ac:dyDescent="0.25">
      <c r="A107" t="s">
        <v>191</v>
      </c>
      <c r="B107">
        <v>2.1569267623826902</v>
      </c>
      <c r="C107">
        <f>$B$107*$B$8^2*$B$10</f>
        <v>-1.0634319119145286</v>
      </c>
    </row>
    <row r="108" spans="1:3" x14ac:dyDescent="0.25">
      <c r="A108" t="s">
        <v>192</v>
      </c>
      <c r="B108">
        <v>-2.3898412014108699</v>
      </c>
      <c r="C108">
        <f>$B$108*$B$9^2*$B$10</f>
        <v>0.80646775974292539</v>
      </c>
    </row>
    <row r="109" spans="1:3" x14ac:dyDescent="0.25">
      <c r="A109" t="s">
        <v>193</v>
      </c>
      <c r="B109">
        <v>-0.53780125627334596</v>
      </c>
      <c r="C109">
        <f>$B$109*$B$4*$B$10^2</f>
        <v>-6.8880747803047621E-2</v>
      </c>
    </row>
    <row r="110" spans="1:3" x14ac:dyDescent="0.25">
      <c r="A110" t="s">
        <v>194</v>
      </c>
      <c r="B110">
        <v>4.0384107178614004</v>
      </c>
      <c r="C110">
        <f>$B$110*$B$5*$B$10^2</f>
        <v>-1.2930833971534652</v>
      </c>
    </row>
    <row r="111" spans="1:3" x14ac:dyDescent="0.25">
      <c r="A111" t="s">
        <v>195</v>
      </c>
      <c r="B111">
        <v>-1.4537165287985401</v>
      </c>
      <c r="C111">
        <f>$B$111*$B$6*$B$10^2</f>
        <v>0.46547437566043842</v>
      </c>
    </row>
    <row r="112" spans="1:3" x14ac:dyDescent="0.25">
      <c r="A112" t="s">
        <v>196</v>
      </c>
      <c r="B112">
        <v>-2.8019066829309698</v>
      </c>
      <c r="C112">
        <f>$B$112*$B$7*$B$10^2</f>
        <v>0.73342759180098116</v>
      </c>
    </row>
    <row r="113" spans="1:3" x14ac:dyDescent="0.25">
      <c r="A113" t="s">
        <v>197</v>
      </c>
      <c r="B113">
        <v>1.0969833108188101</v>
      </c>
      <c r="C113">
        <f>$B$113*$B$8*$B$10^2</f>
        <v>-0.3278681290791079</v>
      </c>
    </row>
    <row r="114" spans="1:3" x14ac:dyDescent="0.25">
      <c r="A114" t="s">
        <v>249</v>
      </c>
      <c r="B114">
        <v>-1.0209713238568501</v>
      </c>
      <c r="C114">
        <f>$B$114*$B$9*$B$10^2</f>
        <v>0.25245534175493417</v>
      </c>
    </row>
    <row r="115" spans="1:3" x14ac:dyDescent="0.25">
      <c r="A115" t="s">
        <v>215</v>
      </c>
      <c r="B115">
        <v>-0.40151733548659002</v>
      </c>
      <c r="C115">
        <f>$B$115*$B$4^3</f>
        <v>-2.5697109471141767E-2</v>
      </c>
    </row>
    <row r="116" spans="1:3" x14ac:dyDescent="0.25">
      <c r="A116" t="s">
        <v>216</v>
      </c>
      <c r="B116">
        <v>-2.65649846732892</v>
      </c>
      <c r="C116">
        <f>$B$116*$B$5^3</f>
        <v>2.6564984673289254</v>
      </c>
    </row>
    <row r="117" spans="1:3" x14ac:dyDescent="0.25">
      <c r="A117" t="s">
        <v>218</v>
      </c>
      <c r="B117">
        <v>1.91031282182392</v>
      </c>
      <c r="C117">
        <f>$B$117*$B$10^3</f>
        <v>-0.34612149042751855</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H148"/>
  <sheetViews>
    <sheetView workbookViewId="0">
      <selection activeCell="E30" sqref="E30"/>
    </sheetView>
  </sheetViews>
  <sheetFormatPr defaultRowHeight="15" x14ac:dyDescent="0.25"/>
  <cols>
    <col min="1" max="1" width="38.28515625" bestFit="1" customWidth="1"/>
    <col min="2" max="3" width="12.7109375" bestFit="1" customWidth="1"/>
    <col min="4" max="4" width="7.85546875" bestFit="1" customWidth="1"/>
    <col min="5" max="5" width="8.140625" bestFit="1" customWidth="1"/>
    <col min="6" max="7"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 t="shared" ref="B4:B11" si="0">H4</f>
        <v>0.4</v>
      </c>
      <c r="D4">
        <v>10</v>
      </c>
      <c r="E4">
        <v>60</v>
      </c>
      <c r="F4" s="3">
        <f>Calculator!D4</f>
        <v>45</v>
      </c>
      <c r="G4" s="8">
        <f t="shared" ref="G4:G11" si="1">IF($F4&lt;$D4,$D4,IF($F4&gt;$E4,$E4,$F4))</f>
        <v>45</v>
      </c>
      <c r="H4" s="2">
        <f t="shared" ref="H4:H11" si="2">(G4-MEDIAN(D4:E4))/(MAX(D4:E4)-MEDIAN(D4:E4))</f>
        <v>0.4</v>
      </c>
    </row>
    <row r="5" spans="1:8" x14ac:dyDescent="0.25">
      <c r="A5" t="s">
        <v>69</v>
      </c>
      <c r="B5" s="8">
        <f t="shared" si="0"/>
        <v>-1.0000000000000007</v>
      </c>
      <c r="D5">
        <v>15.3</v>
      </c>
      <c r="E5">
        <v>50.5</v>
      </c>
      <c r="F5" s="3">
        <f>Calculator!D5</f>
        <v>6.9</v>
      </c>
      <c r="G5" s="8">
        <f t="shared" si="1"/>
        <v>15.3</v>
      </c>
      <c r="H5" s="2">
        <f t="shared" si="2"/>
        <v>-1.0000000000000007</v>
      </c>
    </row>
    <row r="6" spans="1:8" x14ac:dyDescent="0.25">
      <c r="A6" t="s">
        <v>70</v>
      </c>
      <c r="B6" s="8">
        <f t="shared" si="0"/>
        <v>-1</v>
      </c>
      <c r="D6">
        <v>12</v>
      </c>
      <c r="E6">
        <v>18</v>
      </c>
      <c r="F6" s="3">
        <f>Calculator!D6</f>
        <v>12</v>
      </c>
      <c r="G6" s="8">
        <f t="shared" si="1"/>
        <v>12</v>
      </c>
      <c r="H6" s="2">
        <f t="shared" si="2"/>
        <v>-1</v>
      </c>
    </row>
    <row r="7" spans="1:8" x14ac:dyDescent="0.25">
      <c r="A7" t="s">
        <v>71</v>
      </c>
      <c r="B7" s="8">
        <f t="shared" si="0"/>
        <v>-0.81749955980667821</v>
      </c>
      <c r="D7">
        <v>5</v>
      </c>
      <c r="E7">
        <v>80</v>
      </c>
      <c r="F7" s="3">
        <f>Calculator!I12</f>
        <v>11.843766507249571</v>
      </c>
      <c r="G7" s="8">
        <f t="shared" si="1"/>
        <v>11.843766507249571</v>
      </c>
      <c r="H7" s="2">
        <f t="shared" si="2"/>
        <v>-0.81749955980667821</v>
      </c>
    </row>
    <row r="8" spans="1:8" x14ac:dyDescent="0.25">
      <c r="A8" t="s">
        <v>72</v>
      </c>
      <c r="B8" s="8">
        <f t="shared" si="0"/>
        <v>-0.93343296087059413</v>
      </c>
      <c r="D8">
        <v>0.1</v>
      </c>
      <c r="E8">
        <v>3</v>
      </c>
      <c r="F8" s="3">
        <f>Calculator!I13</f>
        <v>0.19652220673763868</v>
      </c>
      <c r="G8" s="8">
        <f t="shared" si="1"/>
        <v>0.19652220673763868</v>
      </c>
      <c r="H8" s="2">
        <f t="shared" si="2"/>
        <v>-0.93343296087059413</v>
      </c>
    </row>
    <row r="9" spans="1:8" x14ac:dyDescent="0.25">
      <c r="A9" t="s">
        <v>73</v>
      </c>
      <c r="B9" s="8">
        <f t="shared" si="0"/>
        <v>-0.77224476085716354</v>
      </c>
      <c r="D9">
        <v>5</v>
      </c>
      <c r="E9">
        <v>49</v>
      </c>
      <c r="F9" s="3">
        <f>Calculator!I14</f>
        <v>10.010615261142402</v>
      </c>
      <c r="G9" s="8">
        <f t="shared" si="1"/>
        <v>10.010615261142402</v>
      </c>
      <c r="H9" s="2">
        <f t="shared" si="2"/>
        <v>-0.77224476085716354</v>
      </c>
    </row>
    <row r="10" spans="1:8" x14ac:dyDescent="0.25">
      <c r="A10" t="s">
        <v>74</v>
      </c>
      <c r="B10" s="8">
        <f t="shared" si="0"/>
        <v>-0.5658587356315693</v>
      </c>
      <c r="D10">
        <v>0</v>
      </c>
      <c r="E10">
        <v>80</v>
      </c>
      <c r="F10" s="6">
        <f>Calculator!K30</f>
        <v>17.365650574737227</v>
      </c>
      <c r="G10" s="8">
        <f t="shared" si="1"/>
        <v>17.365650574737227</v>
      </c>
      <c r="H10" s="2">
        <f t="shared" si="2"/>
        <v>-0.5658587356315693</v>
      </c>
    </row>
    <row r="11" spans="1:8" x14ac:dyDescent="0.25">
      <c r="A11" t="s">
        <v>119</v>
      </c>
      <c r="B11" s="8">
        <f t="shared" si="0"/>
        <v>0.2592592592592593</v>
      </c>
      <c r="D11">
        <v>-30</v>
      </c>
      <c r="E11">
        <v>0</v>
      </c>
      <c r="F11" s="3">
        <f>Calculator!I19</f>
        <v>-11.111111111111111</v>
      </c>
      <c r="G11" s="8">
        <f t="shared" si="1"/>
        <v>-11.111111111111111</v>
      </c>
      <c r="H11" s="2">
        <f t="shared" si="2"/>
        <v>0.2592592592592593</v>
      </c>
    </row>
    <row r="13" spans="1:8" x14ac:dyDescent="0.25">
      <c r="B13" t="s">
        <v>78</v>
      </c>
      <c r="C13">
        <f>SUM(C16:C148)</f>
        <v>13.744035131410564</v>
      </c>
      <c r="F13" s="2">
        <f>IF(B10&gt;-1,MAX(C13,0),0)</f>
        <v>13.744035131410564</v>
      </c>
    </row>
    <row r="15" spans="1:8" x14ac:dyDescent="0.25">
      <c r="A15" t="s">
        <v>15</v>
      </c>
      <c r="B15" t="s">
        <v>14</v>
      </c>
      <c r="C15" t="s">
        <v>13</v>
      </c>
    </row>
    <row r="16" spans="1:8" x14ac:dyDescent="0.25">
      <c r="A16" t="s">
        <v>123</v>
      </c>
      <c r="B16">
        <v>19.5625610645276</v>
      </c>
      <c r="C16">
        <f>$B$16*1</f>
        <v>19.5625610645276</v>
      </c>
    </row>
    <row r="17" spans="1:3" x14ac:dyDescent="0.25">
      <c r="A17" t="s">
        <v>124</v>
      </c>
      <c r="B17">
        <v>2.6568554888215399</v>
      </c>
      <c r="C17">
        <f>$B$17*$B$4</f>
        <v>1.062742195528616</v>
      </c>
    </row>
    <row r="18" spans="1:3" x14ac:dyDescent="0.25">
      <c r="A18" t="s">
        <v>125</v>
      </c>
      <c r="B18">
        <v>-12.8345201421863</v>
      </c>
      <c r="C18">
        <f>$B$18*$B$5</f>
        <v>12.834520142186308</v>
      </c>
    </row>
    <row r="19" spans="1:3" x14ac:dyDescent="0.25">
      <c r="A19" t="s">
        <v>126</v>
      </c>
      <c r="B19">
        <v>5.0750923402765498</v>
      </c>
      <c r="C19">
        <f>$B$19*$B$6</f>
        <v>-5.0750923402765498</v>
      </c>
    </row>
    <row r="20" spans="1:3" x14ac:dyDescent="0.25">
      <c r="A20" t="s">
        <v>127</v>
      </c>
      <c r="B20">
        <v>11.452230935100699</v>
      </c>
      <c r="C20">
        <f>$B$20*$B$7</f>
        <v>-9.3621937482492452</v>
      </c>
    </row>
    <row r="21" spans="1:3" x14ac:dyDescent="0.25">
      <c r="A21" t="s">
        <v>128</v>
      </c>
      <c r="B21">
        <v>-1.15988789995268</v>
      </c>
      <c r="C21">
        <f>$B$21*$B$8</f>
        <v>1.0826775967308055</v>
      </c>
    </row>
    <row r="22" spans="1:3" x14ac:dyDescent="0.25">
      <c r="A22" t="s">
        <v>129</v>
      </c>
      <c r="B22">
        <v>2.07282958680167</v>
      </c>
      <c r="C22">
        <f>$B$22*$B$9</f>
        <v>-1.6007317885573087</v>
      </c>
    </row>
    <row r="23" spans="1:3" x14ac:dyDescent="0.25">
      <c r="A23" t="s">
        <v>130</v>
      </c>
      <c r="B23">
        <v>8.7477485401359498</v>
      </c>
      <c r="C23">
        <f>$B$23*$B$10</f>
        <v>-4.9499899285442348</v>
      </c>
    </row>
    <row r="24" spans="1:3" x14ac:dyDescent="0.25">
      <c r="A24" t="s">
        <v>234</v>
      </c>
      <c r="B24">
        <v>-4.3248309087047696</v>
      </c>
      <c r="C24">
        <f>$B$24*$B$11</f>
        <v>-1.1212524578123479</v>
      </c>
    </row>
    <row r="25" spans="1:3" x14ac:dyDescent="0.25">
      <c r="A25" t="s">
        <v>131</v>
      </c>
      <c r="B25">
        <v>-3.1126024466086601</v>
      </c>
      <c r="C25">
        <f>$B$25*$B$4*$B$5</f>
        <v>1.2450409786434651</v>
      </c>
    </row>
    <row r="26" spans="1:3" x14ac:dyDescent="0.25">
      <c r="A26" t="s">
        <v>132</v>
      </c>
      <c r="B26">
        <v>1.1001456625494299</v>
      </c>
      <c r="C26">
        <f>$B$26*$B$4*$B$6</f>
        <v>-0.44005826501977197</v>
      </c>
    </row>
    <row r="27" spans="1:3" x14ac:dyDescent="0.25">
      <c r="A27" t="s">
        <v>133</v>
      </c>
      <c r="B27">
        <v>-2.99454704693385</v>
      </c>
      <c r="C27">
        <f>$B$27*$B$5*$B$6</f>
        <v>-2.9945470469338518</v>
      </c>
    </row>
    <row r="28" spans="1:3" x14ac:dyDescent="0.25">
      <c r="A28" t="s">
        <v>134</v>
      </c>
      <c r="B28">
        <v>2.2678222285975198</v>
      </c>
      <c r="C28">
        <f>$B$28*$B$4*$B$7</f>
        <v>-0.74157746943930902</v>
      </c>
    </row>
    <row r="29" spans="1:3" x14ac:dyDescent="0.25">
      <c r="A29" t="s">
        <v>135</v>
      </c>
      <c r="B29">
        <v>-3.46500166586064</v>
      </c>
      <c r="C29">
        <f>$B$29*$B$5*$B$7</f>
        <v>-2.8326373365704818</v>
      </c>
    </row>
    <row r="30" spans="1:3" x14ac:dyDescent="0.25">
      <c r="A30" t="s">
        <v>136</v>
      </c>
      <c r="B30">
        <v>1.4738754397385601</v>
      </c>
      <c r="C30">
        <f>$B$30*$B$6*$B$7</f>
        <v>1.2048925231961471</v>
      </c>
    </row>
    <row r="31" spans="1:3" x14ac:dyDescent="0.25">
      <c r="A31" t="s">
        <v>137</v>
      </c>
      <c r="B31">
        <v>-0.243611499872945</v>
      </c>
      <c r="C31">
        <f>$B$31*$B$4*$B$8</f>
        <v>9.095800145141178E-2</v>
      </c>
    </row>
    <row r="32" spans="1:3" x14ac:dyDescent="0.25">
      <c r="A32" t="s">
        <v>138</v>
      </c>
      <c r="B32">
        <v>1.2811880869741601</v>
      </c>
      <c r="C32">
        <f>$B$32*$B$5*$B$8</f>
        <v>1.1959031894564234</v>
      </c>
    </row>
    <row r="33" spans="1:3" x14ac:dyDescent="0.25">
      <c r="A33" t="s">
        <v>139</v>
      </c>
      <c r="B33">
        <v>-0.51345266614778495</v>
      </c>
      <c r="C33">
        <f>$B$33*$B$6*$B$8</f>
        <v>-0.4792736424292276</v>
      </c>
    </row>
    <row r="34" spans="1:3" x14ac:dyDescent="0.25">
      <c r="A34" t="s">
        <v>140</v>
      </c>
      <c r="B34">
        <v>-2.38924028717059</v>
      </c>
      <c r="C34">
        <f>$B$34*$B$7*$B$8</f>
        <v>-1.8231839502917238</v>
      </c>
    </row>
    <row r="35" spans="1:3" x14ac:dyDescent="0.25">
      <c r="A35" t="s">
        <v>141</v>
      </c>
      <c r="B35">
        <v>0.82252666654696904</v>
      </c>
      <c r="C35">
        <f>$B$35*$B$4*$B$9</f>
        <v>-0.2540767635624816</v>
      </c>
    </row>
    <row r="36" spans="1:3" x14ac:dyDescent="0.25">
      <c r="A36" t="s">
        <v>142</v>
      </c>
      <c r="B36">
        <v>-1.7142417275096899</v>
      </c>
      <c r="C36">
        <f>$B$36*$B$5*$B$9</f>
        <v>-1.3238141929120923</v>
      </c>
    </row>
    <row r="37" spans="1:3" x14ac:dyDescent="0.25">
      <c r="A37" t="s">
        <v>143</v>
      </c>
      <c r="B37">
        <v>0.58929008570758401</v>
      </c>
      <c r="C37">
        <f>$B$37*$B$6*$B$9</f>
        <v>0.45507618131275063</v>
      </c>
    </row>
    <row r="38" spans="1:3" x14ac:dyDescent="0.25">
      <c r="A38" t="s">
        <v>144</v>
      </c>
      <c r="B38">
        <v>4.0042076480377604</v>
      </c>
      <c r="C38">
        <f>$B$38*$B$7*$B$9</f>
        <v>2.5278953374944688</v>
      </c>
    </row>
    <row r="39" spans="1:3" x14ac:dyDescent="0.25">
      <c r="A39" t="s">
        <v>145</v>
      </c>
      <c r="B39">
        <v>0.76472423920055899</v>
      </c>
      <c r="C39">
        <f>$B$39*$B$8*$B$9</f>
        <v>0.55124283687749276</v>
      </c>
    </row>
    <row r="40" spans="1:3" x14ac:dyDescent="0.25">
      <c r="A40" t="s">
        <v>146</v>
      </c>
      <c r="B40">
        <v>2.6720080572852098</v>
      </c>
      <c r="C40">
        <f>$B$40*$B$4*$B$10</f>
        <v>-0.60479164035710986</v>
      </c>
    </row>
    <row r="41" spans="1:3" x14ac:dyDescent="0.25">
      <c r="A41" t="s">
        <v>147</v>
      </c>
      <c r="B41">
        <v>-10.696239170828299</v>
      </c>
      <c r="C41">
        <f>$B$41*$B$5*$B$10</f>
        <v>-6.0525603732177711</v>
      </c>
    </row>
    <row r="42" spans="1:3" x14ac:dyDescent="0.25">
      <c r="A42" t="s">
        <v>148</v>
      </c>
      <c r="B42">
        <v>4.0342171581555002</v>
      </c>
      <c r="C42">
        <f>$B$42*$B$6*$B$10</f>
        <v>2.2827970203770538</v>
      </c>
    </row>
    <row r="43" spans="1:3" x14ac:dyDescent="0.25">
      <c r="A43" t="s">
        <v>149</v>
      </c>
      <c r="B43">
        <v>4.4513927551867303</v>
      </c>
      <c r="C43">
        <f>$B$43*$B$7*$B$10</f>
        <v>2.0591665130488388</v>
      </c>
    </row>
    <row r="44" spans="1:3" x14ac:dyDescent="0.25">
      <c r="A44" t="s">
        <v>150</v>
      </c>
      <c r="B44">
        <v>-1.68423960753712</v>
      </c>
      <c r="C44">
        <f>$B$44*$B$8*$B$10</f>
        <v>-0.8896005310304228</v>
      </c>
    </row>
    <row r="45" spans="1:3" x14ac:dyDescent="0.25">
      <c r="A45" t="s">
        <v>151</v>
      </c>
      <c r="B45">
        <v>1.9249524889499401</v>
      </c>
      <c r="C45">
        <f>$B$45*$B$9*$B$10</f>
        <v>0.8411685182079609</v>
      </c>
    </row>
    <row r="46" spans="1:3" x14ac:dyDescent="0.25">
      <c r="A46" t="s">
        <v>235</v>
      </c>
      <c r="B46">
        <v>-1.1542658248869699</v>
      </c>
      <c r="C46">
        <f>$B$46*$B$4*$B$11</f>
        <v>-0.11970164109938949</v>
      </c>
    </row>
    <row r="47" spans="1:3" x14ac:dyDescent="0.25">
      <c r="A47" t="s">
        <v>236</v>
      </c>
      <c r="B47">
        <v>-0.51171423463890298</v>
      </c>
      <c r="C47">
        <f>$B$47*$B$5*$B$11</f>
        <v>0.13266665342490089</v>
      </c>
    </row>
    <row r="48" spans="1:3" x14ac:dyDescent="0.25">
      <c r="A48" t="s">
        <v>237</v>
      </c>
      <c r="B48">
        <v>0.15197124081142399</v>
      </c>
      <c r="C48">
        <f>$B$48*$B$6*$B$11</f>
        <v>-3.9399951321480303E-2</v>
      </c>
    </row>
    <row r="49" spans="1:3" x14ac:dyDescent="0.25">
      <c r="A49" t="s">
        <v>258</v>
      </c>
      <c r="B49">
        <v>-2.7329234742741599</v>
      </c>
      <c r="C49">
        <f>$B$49*$B$7*$B$11</f>
        <v>0.57922763557152768</v>
      </c>
    </row>
    <row r="50" spans="1:3" x14ac:dyDescent="0.25">
      <c r="A50" t="s">
        <v>250</v>
      </c>
      <c r="B50">
        <v>0.66156759252511999</v>
      </c>
      <c r="C50">
        <f>$B$50*$B$8*$B$11</f>
        <v>-0.16010011025730647</v>
      </c>
    </row>
    <row r="51" spans="1:3" x14ac:dyDescent="0.25">
      <c r="A51" t="s">
        <v>251</v>
      </c>
      <c r="B51">
        <v>-1.43155178541884</v>
      </c>
      <c r="C51">
        <f>$B$51*$B$9*$B$11</f>
        <v>0.28661328012214532</v>
      </c>
    </row>
    <row r="52" spans="1:3" x14ac:dyDescent="0.25">
      <c r="A52" t="s">
        <v>238</v>
      </c>
      <c r="B52">
        <v>0.353535889955227</v>
      </c>
      <c r="C52">
        <f>$B$52*$B$10*$B$11</f>
        <v>-5.1865170438263886E-2</v>
      </c>
    </row>
    <row r="53" spans="1:3" x14ac:dyDescent="0.25">
      <c r="A53" t="s">
        <v>152</v>
      </c>
      <c r="B53">
        <v>-0.207121021090695</v>
      </c>
      <c r="C53">
        <f>$B$53*$B$4^2</f>
        <v>-3.3139363374511205E-2</v>
      </c>
    </row>
    <row r="54" spans="1:3" x14ac:dyDescent="0.25">
      <c r="A54" t="s">
        <v>200</v>
      </c>
      <c r="B54">
        <v>6.6950958373166403</v>
      </c>
      <c r="C54">
        <f>$B$54*$B$5^2</f>
        <v>6.6950958373166491</v>
      </c>
    </row>
    <row r="55" spans="1:3" x14ac:dyDescent="0.25">
      <c r="A55" t="s">
        <v>153</v>
      </c>
      <c r="B55">
        <v>-0.106341368278618</v>
      </c>
      <c r="C55">
        <f>$B$55*$B$6^2</f>
        <v>-0.106341368278618</v>
      </c>
    </row>
    <row r="56" spans="1:3" x14ac:dyDescent="0.25">
      <c r="A56" t="s">
        <v>154</v>
      </c>
      <c r="B56">
        <v>5.0050071305994903</v>
      </c>
      <c r="C56">
        <f>$B$56*$B$7^2</f>
        <v>3.3448739444910576</v>
      </c>
    </row>
    <row r="57" spans="1:3" x14ac:dyDescent="0.25">
      <c r="A57" t="s">
        <v>155</v>
      </c>
      <c r="B57">
        <v>0.11651873951265999</v>
      </c>
      <c r="C57">
        <f>$B$57*$B$8^2</f>
        <v>0.10152243895211294</v>
      </c>
    </row>
    <row r="58" spans="1:3" x14ac:dyDescent="0.25">
      <c r="A58" t="s">
        <v>156</v>
      </c>
      <c r="B58">
        <v>-2.9271455637954902</v>
      </c>
      <c r="C58">
        <f>$B$58*$B$9^2</f>
        <v>-1.7456382968669424</v>
      </c>
    </row>
    <row r="59" spans="1:3" x14ac:dyDescent="0.25">
      <c r="A59" t="s">
        <v>157</v>
      </c>
      <c r="B59">
        <v>-2.3002807295570298</v>
      </c>
      <c r="C59">
        <f>$B$59*$B$10^2</f>
        <v>-0.73654093850003932</v>
      </c>
    </row>
    <row r="60" spans="1:3" x14ac:dyDescent="0.25">
      <c r="A60" t="s">
        <v>244</v>
      </c>
      <c r="B60">
        <v>8.0318593259132501E-3</v>
      </c>
      <c r="C60">
        <f>$B$60*$B$11^2</f>
        <v>5.3986434426577413E-4</v>
      </c>
    </row>
    <row r="61" spans="1:3" x14ac:dyDescent="0.25">
      <c r="A61" t="s">
        <v>158</v>
      </c>
      <c r="B61">
        <v>-0.603176710291351</v>
      </c>
      <c r="C61">
        <f>$B$61*$B$4*$B$5*$B$6</f>
        <v>-0.24127068411654057</v>
      </c>
    </row>
    <row r="62" spans="1:3" x14ac:dyDescent="0.25">
      <c r="A62" t="s">
        <v>159</v>
      </c>
      <c r="B62">
        <v>-0.88864125534995297</v>
      </c>
      <c r="C62">
        <f>$B$62*$B$4*$B$5*$B$7</f>
        <v>-0.29058553402985637</v>
      </c>
    </row>
    <row r="63" spans="1:3" x14ac:dyDescent="0.25">
      <c r="A63" t="s">
        <v>160</v>
      </c>
      <c r="B63">
        <v>0.368229038821486</v>
      </c>
      <c r="C63">
        <f>$B$63*$B$4*$B$6*$B$7</f>
        <v>0.12041083085784042</v>
      </c>
    </row>
    <row r="64" spans="1:3" x14ac:dyDescent="0.25">
      <c r="A64" t="s">
        <v>161</v>
      </c>
      <c r="B64">
        <v>-0.19532047777683201</v>
      </c>
      <c r="C64">
        <f>$B$64*$B$5*$B$6*$B$7</f>
        <v>0.15967440460379034</v>
      </c>
    </row>
    <row r="65" spans="1:3" x14ac:dyDescent="0.25">
      <c r="A65" t="s">
        <v>162</v>
      </c>
      <c r="B65">
        <v>6.8278603280461703E-2</v>
      </c>
      <c r="C65">
        <f>$B$65*$B$4*$B$5*$B$8</f>
        <v>2.5493399529676029E-2</v>
      </c>
    </row>
    <row r="66" spans="1:3" x14ac:dyDescent="0.25">
      <c r="A66" t="s">
        <v>219</v>
      </c>
      <c r="B66">
        <v>0.15248156337796401</v>
      </c>
      <c r="C66">
        <f>$B$66*$B$5*$B$6*$B$8</f>
        <v>-0.1423313171820702</v>
      </c>
    </row>
    <row r="67" spans="1:3" x14ac:dyDescent="0.25">
      <c r="A67" t="s">
        <v>164</v>
      </c>
      <c r="B67">
        <v>-0.39229252222858702</v>
      </c>
      <c r="C67">
        <f>$B$67*$B$4*$B$7*$B$8</f>
        <v>-0.11974039349447028</v>
      </c>
    </row>
    <row r="68" spans="1:3" x14ac:dyDescent="0.25">
      <c r="A68" t="s">
        <v>201</v>
      </c>
      <c r="B68">
        <v>0.806724642118688</v>
      </c>
      <c r="C68">
        <f>$B$68*$B$5*$B$7*$B$8</f>
        <v>-0.61559627456198718</v>
      </c>
    </row>
    <row r="69" spans="1:3" x14ac:dyDescent="0.25">
      <c r="A69" t="s">
        <v>165</v>
      </c>
      <c r="B69">
        <v>-0.33453715877899298</v>
      </c>
      <c r="C69" s="7">
        <f>$B$69*$B$6*$B$7*$B$8</f>
        <v>0.25527896124016175</v>
      </c>
    </row>
    <row r="70" spans="1:3" x14ac:dyDescent="0.25">
      <c r="A70" t="s">
        <v>202</v>
      </c>
      <c r="B70">
        <v>-0.311094164296292</v>
      </c>
      <c r="C70">
        <f>$B$70*$B$4*$B$5*$B$9</f>
        <v>-9.6096335404419725E-2</v>
      </c>
    </row>
    <row r="71" spans="1:3" x14ac:dyDescent="0.25">
      <c r="A71" t="s">
        <v>233</v>
      </c>
      <c r="B71">
        <v>7.5667375981412197E-2</v>
      </c>
      <c r="C71">
        <f>$B$71*$B$4*$B$6*$B$9</f>
        <v>2.3373493867781897E-2</v>
      </c>
    </row>
    <row r="72" spans="1:3" x14ac:dyDescent="0.25">
      <c r="A72" t="s">
        <v>226</v>
      </c>
      <c r="B72">
        <v>-6.3396280958222806E-2</v>
      </c>
      <c r="C72">
        <f>$B$72*$B$5*$B$6*$B$9</f>
        <v>4.8957445827816352E-2</v>
      </c>
    </row>
    <row r="73" spans="1:3" x14ac:dyDescent="0.25">
      <c r="A73" t="s">
        <v>166</v>
      </c>
      <c r="B73">
        <v>0.89059277327397801</v>
      </c>
      <c r="C73">
        <f>$B$73*$B$4*$B$7*$B$9</f>
        <v>0.22489596115414315</v>
      </c>
    </row>
    <row r="74" spans="1:3" x14ac:dyDescent="0.25">
      <c r="A74" t="s">
        <v>167</v>
      </c>
      <c r="B74">
        <v>-1.3063837562148199</v>
      </c>
      <c r="C74">
        <f>$B$74*$B$5*$B$7*$B$9</f>
        <v>0.82473280523608206</v>
      </c>
    </row>
    <row r="75" spans="1:3" x14ac:dyDescent="0.25">
      <c r="A75" t="s">
        <v>168</v>
      </c>
      <c r="B75">
        <v>0.44323380376788502</v>
      </c>
      <c r="C75">
        <f>$B$75*$B$6*$B$7*$B$9</f>
        <v>-0.27981782276297396</v>
      </c>
    </row>
    <row r="76" spans="1:3" x14ac:dyDescent="0.25">
      <c r="A76" t="s">
        <v>203</v>
      </c>
      <c r="B76">
        <v>0.25034776455471203</v>
      </c>
      <c r="C76">
        <f>$B$76*$B$4*$B$8*$B$9</f>
        <v>7.2184144226078398E-2</v>
      </c>
    </row>
    <row r="77" spans="1:3" x14ac:dyDescent="0.25">
      <c r="A77" t="s">
        <v>252</v>
      </c>
      <c r="B77">
        <v>-0.27808288492220301</v>
      </c>
      <c r="C77">
        <f>$B$77*$B$5*$B$8*$B$9</f>
        <v>0.20045290905365168</v>
      </c>
    </row>
    <row r="78" spans="1:3" x14ac:dyDescent="0.25">
      <c r="A78" t="s">
        <v>227</v>
      </c>
      <c r="B78">
        <v>0.15207821781643899</v>
      </c>
      <c r="C78" s="7">
        <f>$B$78*$B$6*$B$8*$B$9</f>
        <v>-0.10962386690402923</v>
      </c>
    </row>
    <row r="79" spans="1:3" x14ac:dyDescent="0.25">
      <c r="A79" t="s">
        <v>169</v>
      </c>
      <c r="B79">
        <v>0.63201813776174298</v>
      </c>
      <c r="C79">
        <f>$B$79*$B$7*$B$8*$B$9</f>
        <v>-0.37243901756919012</v>
      </c>
    </row>
    <row r="80" spans="1:3" x14ac:dyDescent="0.25">
      <c r="A80" t="s">
        <v>170</v>
      </c>
      <c r="B80">
        <v>-2.9191550058299902</v>
      </c>
      <c r="C80">
        <f>$B$80*$B$4*$B$5*$B$10</f>
        <v>-0.66073174428461035</v>
      </c>
    </row>
    <row r="81" spans="1:3" x14ac:dyDescent="0.25">
      <c r="A81" t="s">
        <v>171</v>
      </c>
      <c r="B81">
        <v>1.0292422051310399</v>
      </c>
      <c r="C81">
        <f>$B$81*$B$4*$B$6*$B$10</f>
        <v>0.23296227714163945</v>
      </c>
    </row>
    <row r="82" spans="1:3" x14ac:dyDescent="0.25">
      <c r="A82" t="s">
        <v>172</v>
      </c>
      <c r="B82">
        <v>-2.3588835663792</v>
      </c>
      <c r="C82">
        <f>$B$82*$B$5*$B$6*$B$10</f>
        <v>1.3347948723734222</v>
      </c>
    </row>
    <row r="83" spans="1:3" x14ac:dyDescent="0.25">
      <c r="A83" t="s">
        <v>173</v>
      </c>
      <c r="B83">
        <v>1.15315282872761</v>
      </c>
      <c r="C83">
        <f>$B$83*$B$4*$B$7*$B$10</f>
        <v>0.21337444884652321</v>
      </c>
    </row>
    <row r="84" spans="1:3" x14ac:dyDescent="0.25">
      <c r="A84" t="s">
        <v>253</v>
      </c>
      <c r="B84">
        <v>-2.3297109760200998</v>
      </c>
      <c r="C84">
        <f>$B$84*$B$5*$B$7*$B$10</f>
        <v>1.0776992933982703</v>
      </c>
    </row>
    <row r="85" spans="1:3" x14ac:dyDescent="0.25">
      <c r="A85" t="s">
        <v>204</v>
      </c>
      <c r="B85">
        <v>1.0513254504139</v>
      </c>
      <c r="C85" s="7">
        <f>$B$85*$B$6*$B$7*$B$10</f>
        <v>-0.48633186979194731</v>
      </c>
    </row>
    <row r="86" spans="1:3" x14ac:dyDescent="0.25">
      <c r="A86" t="s">
        <v>228</v>
      </c>
      <c r="B86">
        <v>1.14823805258001</v>
      </c>
      <c r="C86">
        <f>$B$86*$B$5*$B$8*$B$10</f>
        <v>-0.60648922917697334</v>
      </c>
    </row>
    <row r="87" spans="1:3" x14ac:dyDescent="0.25">
      <c r="A87" t="s">
        <v>229</v>
      </c>
      <c r="B87">
        <v>-0.42426339273417701</v>
      </c>
      <c r="C87">
        <f>$B$87*$B$6*$B$8*$B$10</f>
        <v>0.22409218841789669</v>
      </c>
    </row>
    <row r="88" spans="1:3" x14ac:dyDescent="0.25">
      <c r="A88" t="s">
        <v>175</v>
      </c>
      <c r="B88">
        <v>-1.71815995417264</v>
      </c>
      <c r="C88">
        <f>$B$88*$B$7*$B$8*$B$10</f>
        <v>0.74189471487224579</v>
      </c>
    </row>
    <row r="89" spans="1:3" x14ac:dyDescent="0.25">
      <c r="A89" t="s">
        <v>254</v>
      </c>
      <c r="B89">
        <v>0.14910924402706999</v>
      </c>
      <c r="C89">
        <f>$B$89*$B$4*$B$9*$B$10</f>
        <v>2.6063189106091546E-2</v>
      </c>
    </row>
    <row r="90" spans="1:3" x14ac:dyDescent="0.25">
      <c r="A90" t="s">
        <v>176</v>
      </c>
      <c r="B90">
        <v>-1.0077286344082099</v>
      </c>
      <c r="C90">
        <f>$B$90*$B$5*$B$9*$B$10</f>
        <v>0.44035871380040637</v>
      </c>
    </row>
    <row r="91" spans="1:3" x14ac:dyDescent="0.25">
      <c r="A91" t="s">
        <v>205</v>
      </c>
      <c r="B91">
        <v>0.35985244483384998</v>
      </c>
      <c r="C91">
        <f>$B$91*$B$6*$B$9*$B$10</f>
        <v>-0.15724884096205527</v>
      </c>
    </row>
    <row r="92" spans="1:3" x14ac:dyDescent="0.25">
      <c r="A92" t="s">
        <v>177</v>
      </c>
      <c r="B92">
        <v>2.0522687599421801</v>
      </c>
      <c r="C92">
        <f>$B$92*$B$7*$B$9*$B$10</f>
        <v>-0.73313635705904212</v>
      </c>
    </row>
    <row r="93" spans="1:3" x14ac:dyDescent="0.25">
      <c r="A93" t="s">
        <v>255</v>
      </c>
      <c r="B93">
        <v>0.31565623976538998</v>
      </c>
      <c r="C93">
        <f>$B$93*$B$8*$B$9*$B$10</f>
        <v>-0.12875393370537264</v>
      </c>
    </row>
    <row r="94" spans="1:3" x14ac:dyDescent="0.25">
      <c r="A94" t="s">
        <v>239</v>
      </c>
      <c r="B94">
        <v>-0.14601258762828401</v>
      </c>
      <c r="C94" s="7">
        <f>$B$94*$B$5*$B$6*$B$11</f>
        <v>-3.7855115311036629E-2</v>
      </c>
    </row>
    <row r="95" spans="1:3" x14ac:dyDescent="0.25">
      <c r="A95" t="s">
        <v>260</v>
      </c>
      <c r="B95">
        <v>-0.75082565679316005</v>
      </c>
      <c r="C95">
        <f>$B$95*$B$4*$B$7*$B$11</f>
        <v>6.3653296406515264E-2</v>
      </c>
    </row>
    <row r="96" spans="1:3" x14ac:dyDescent="0.25">
      <c r="A96" t="s">
        <v>261</v>
      </c>
      <c r="B96">
        <v>-0.28259525005202601</v>
      </c>
      <c r="C96">
        <f>$B$96*$B$5*$B$7*$B$11</f>
        <v>-5.989446102396026E-2</v>
      </c>
    </row>
    <row r="97" spans="1:3" x14ac:dyDescent="0.25">
      <c r="A97" t="s">
        <v>262</v>
      </c>
      <c r="B97">
        <v>3.3033051236043498E-2</v>
      </c>
      <c r="C97">
        <f>$B$97*$B$6*$B$7*$B$11</f>
        <v>7.0011679226577445E-3</v>
      </c>
    </row>
    <row r="98" spans="1:3" x14ac:dyDescent="0.25">
      <c r="A98" t="s">
        <v>276</v>
      </c>
      <c r="B98">
        <v>7.3893290977792903E-2</v>
      </c>
      <c r="C98">
        <f>$B$98*$B$4*$B$8*$B$11</f>
        <v>-7.1529042029794846E-3</v>
      </c>
    </row>
    <row r="99" spans="1:3" x14ac:dyDescent="0.25">
      <c r="A99" t="s">
        <v>263</v>
      </c>
      <c r="B99">
        <v>3.6360554891759302E-2</v>
      </c>
      <c r="C99" s="7">
        <f>$B$99*$B$5*$B$8*$B$11</f>
        <v>8.7992956622440274E-3</v>
      </c>
    </row>
    <row r="100" spans="1:3" x14ac:dyDescent="0.25">
      <c r="A100" t="s">
        <v>264</v>
      </c>
      <c r="B100">
        <v>-4.0126387098910803E-2</v>
      </c>
      <c r="C100" s="7">
        <f>$B$100*$B$6*$B$8*$B$11</f>
        <v>-9.7106313419048698E-3</v>
      </c>
    </row>
    <row r="101" spans="1:3" x14ac:dyDescent="0.25">
      <c r="A101" t="s">
        <v>265</v>
      </c>
      <c r="B101">
        <v>0.72119202913929903</v>
      </c>
      <c r="C101">
        <f>$B$101*$B$7*$B$8*$B$11</f>
        <v>0.1426776191959632</v>
      </c>
    </row>
    <row r="102" spans="1:3" x14ac:dyDescent="0.25">
      <c r="A102" t="s">
        <v>266</v>
      </c>
      <c r="B102">
        <v>-0.259618490442103</v>
      </c>
      <c r="C102">
        <f>$B$102*$B$4*$B$9*$B$11</f>
        <v>2.0791453829021003E-2</v>
      </c>
    </row>
    <row r="103" spans="1:3" x14ac:dyDescent="0.25">
      <c r="A103" t="s">
        <v>267</v>
      </c>
      <c r="B103">
        <v>5.50805786859127E-2</v>
      </c>
      <c r="C103">
        <f>$B$103*$B$5*$B$9*$B$11</f>
        <v>1.1027771044675484E-2</v>
      </c>
    </row>
    <row r="104" spans="1:3" x14ac:dyDescent="0.25">
      <c r="A104" t="s">
        <v>268</v>
      </c>
      <c r="B104">
        <v>4.4801542238999501E-2</v>
      </c>
      <c r="C104" s="7">
        <f>$B$104*$B$6*$B$9*$B$11</f>
        <v>8.9697886632117783E-3</v>
      </c>
    </row>
    <row r="105" spans="1:3" x14ac:dyDescent="0.25">
      <c r="A105" t="s">
        <v>269</v>
      </c>
      <c r="B105">
        <v>-1.5893604123959799</v>
      </c>
      <c r="C105">
        <f>$B$105*$B$7*$B$9*$B$11</f>
        <v>-0.2601352257491652</v>
      </c>
    </row>
    <row r="106" spans="1:3" x14ac:dyDescent="0.25">
      <c r="A106" t="s">
        <v>283</v>
      </c>
      <c r="B106">
        <v>-0.18180022913563401</v>
      </c>
      <c r="C106" s="7">
        <f>$B$106*$B$8*$B$9*$B$11</f>
        <v>-3.3975574191549264E-2</v>
      </c>
    </row>
    <row r="107" spans="1:3" x14ac:dyDescent="0.25">
      <c r="A107" t="s">
        <v>240</v>
      </c>
      <c r="B107">
        <v>-0.440065868323471</v>
      </c>
      <c r="C107">
        <f>$B$107*$B$5*$B$10*$B$11</f>
        <v>-6.4559474478107295E-2</v>
      </c>
    </row>
    <row r="108" spans="1:3" x14ac:dyDescent="0.25">
      <c r="A108" t="s">
        <v>241</v>
      </c>
      <c r="B108">
        <v>0.16441755407088901</v>
      </c>
      <c r="C108">
        <f>$B$108*$B$6*$B$10*$B$11</f>
        <v>2.4120732030937744E-2</v>
      </c>
    </row>
    <row r="109" spans="1:3" x14ac:dyDescent="0.25">
      <c r="A109" t="s">
        <v>270</v>
      </c>
      <c r="B109">
        <v>0.48833790204938099</v>
      </c>
      <c r="C109">
        <f>$B$109*$B$7*$B$10*$B$11</f>
        <v>5.8566633559188307E-2</v>
      </c>
    </row>
    <row r="110" spans="1:3" x14ac:dyDescent="0.25">
      <c r="A110" t="s">
        <v>271</v>
      </c>
      <c r="B110">
        <v>0.127979355631794</v>
      </c>
      <c r="C110">
        <f>$B$110*$B$9*$B$10*$B$11</f>
        <v>1.4498971309716922E-2</v>
      </c>
    </row>
    <row r="111" spans="1:3" x14ac:dyDescent="0.25">
      <c r="A111" t="s">
        <v>206</v>
      </c>
      <c r="B111">
        <v>1.33163070847372</v>
      </c>
      <c r="C111">
        <f>$B$111*$B$4*$B$5^2</f>
        <v>0.53265228338948867</v>
      </c>
    </row>
    <row r="112" spans="1:3" x14ac:dyDescent="0.25">
      <c r="A112" t="s">
        <v>207</v>
      </c>
      <c r="B112">
        <v>0.61631059128982302</v>
      </c>
      <c r="C112">
        <f>$B$112*$B$5^2*$B$6</f>
        <v>-0.61631059128982379</v>
      </c>
    </row>
    <row r="113" spans="1:3" x14ac:dyDescent="0.25">
      <c r="A113" t="s">
        <v>179</v>
      </c>
      <c r="B113">
        <v>-0.109562381159773</v>
      </c>
      <c r="C113">
        <f>$B$113*$B$4*$B$6^2</f>
        <v>-4.3824952463909203E-2</v>
      </c>
    </row>
    <row r="114" spans="1:3" x14ac:dyDescent="0.25">
      <c r="A114" t="s">
        <v>208</v>
      </c>
      <c r="B114">
        <v>0.66188233402513497</v>
      </c>
      <c r="C114">
        <f>$B$114*$B$5^2*$B$7</f>
        <v>-0.54108851670936531</v>
      </c>
    </row>
    <row r="115" spans="1:3" x14ac:dyDescent="0.25">
      <c r="A115" t="s">
        <v>181</v>
      </c>
      <c r="B115">
        <v>1.3780123862402101</v>
      </c>
      <c r="C115" s="7">
        <f>$B$115*$B$4*$B$7^2</f>
        <v>0.36837331940973567</v>
      </c>
    </row>
    <row r="116" spans="1:3" x14ac:dyDescent="0.25">
      <c r="A116" t="s">
        <v>182</v>
      </c>
      <c r="B116">
        <v>-0.15008378963750199</v>
      </c>
      <c r="C116" s="7">
        <f>$B$116*$B$5*$B$7^2</f>
        <v>0.10030182662074005</v>
      </c>
    </row>
    <row r="117" spans="1:3" x14ac:dyDescent="0.25">
      <c r="A117" t="s">
        <v>222</v>
      </c>
      <c r="B117">
        <v>-0.34880995872693499</v>
      </c>
      <c r="C117" s="7">
        <f>$B$117*$B$5^2*$B$8</f>
        <v>0.3255907125556331</v>
      </c>
    </row>
    <row r="118" spans="1:3" x14ac:dyDescent="0.25">
      <c r="A118" t="s">
        <v>185</v>
      </c>
      <c r="B118">
        <v>-0.51023638892234902</v>
      </c>
      <c r="C118" s="7">
        <f>$B$118*$B$5*$B$8^2</f>
        <v>0.44456748212494646</v>
      </c>
    </row>
    <row r="119" spans="1:3" x14ac:dyDescent="0.25">
      <c r="A119" t="s">
        <v>223</v>
      </c>
      <c r="B119">
        <v>0.41496001004572403</v>
      </c>
      <c r="C119">
        <f>$B$119*$B$5^2*$B$9</f>
        <v>-0.32045069372304674</v>
      </c>
    </row>
    <row r="120" spans="1:3" x14ac:dyDescent="0.25">
      <c r="A120" t="s">
        <v>210</v>
      </c>
      <c r="B120">
        <v>2.1173939936778399</v>
      </c>
      <c r="C120" s="7">
        <f>$B$120*$B$8^2*$B$9</f>
        <v>-1.4246983199675527</v>
      </c>
    </row>
    <row r="121" spans="1:3" x14ac:dyDescent="0.25">
      <c r="A121" t="s">
        <v>188</v>
      </c>
      <c r="B121">
        <v>-0.452324179061668</v>
      </c>
      <c r="C121" s="7">
        <f>$B$121*$B$4*$B$9^2</f>
        <v>-0.10789957552300455</v>
      </c>
    </row>
    <row r="122" spans="1:3" x14ac:dyDescent="0.25">
      <c r="A122" t="s">
        <v>189</v>
      </c>
      <c r="B122">
        <v>0.82841182647421496</v>
      </c>
      <c r="C122">
        <f>$B$122*$B$5*$B$9^2</f>
        <v>-0.4940333093636054</v>
      </c>
    </row>
    <row r="123" spans="1:3" x14ac:dyDescent="0.25">
      <c r="A123" t="s">
        <v>256</v>
      </c>
      <c r="B123">
        <v>8.0561794058196898E-2</v>
      </c>
      <c r="C123">
        <f>$B$123*$B$6*$B$9^2</f>
        <v>-4.8043990265364767E-2</v>
      </c>
    </row>
    <row r="124" spans="1:3" x14ac:dyDescent="0.25">
      <c r="A124" t="s">
        <v>211</v>
      </c>
      <c r="B124">
        <v>-2.39696001252962</v>
      </c>
      <c r="C124">
        <f>$B$124*$B$7*$B$9^2</f>
        <v>1.168579484559271</v>
      </c>
    </row>
    <row r="125" spans="1:3" x14ac:dyDescent="0.25">
      <c r="A125" t="s">
        <v>212</v>
      </c>
      <c r="B125">
        <v>-1.34708899495801</v>
      </c>
      <c r="C125">
        <f>$B$125*$B$8*$B$9^2</f>
        <v>0.74987584056848444</v>
      </c>
    </row>
    <row r="126" spans="1:3" x14ac:dyDescent="0.25">
      <c r="A126" t="s">
        <v>190</v>
      </c>
      <c r="B126">
        <v>-0.274903970273912</v>
      </c>
      <c r="C126">
        <f>$B$126*$B$4^2*$B$10</f>
        <v>2.4889090086287102E-2</v>
      </c>
    </row>
    <row r="127" spans="1:3" x14ac:dyDescent="0.25">
      <c r="A127" t="s">
        <v>213</v>
      </c>
      <c r="B127">
        <v>5.4093117531785104</v>
      </c>
      <c r="C127">
        <f>$B$127*$B$5^2*$B$10</f>
        <v>-3.0609063092905835</v>
      </c>
    </row>
    <row r="128" spans="1:3" x14ac:dyDescent="0.25">
      <c r="A128" t="s">
        <v>225</v>
      </c>
      <c r="B128">
        <v>0.147942192393171</v>
      </c>
      <c r="C128">
        <f>$B$128*$B$6^2*$B$10</f>
        <v>-8.3714381934162113E-2</v>
      </c>
    </row>
    <row r="129" spans="1:3" x14ac:dyDescent="0.25">
      <c r="A129" t="s">
        <v>214</v>
      </c>
      <c r="B129">
        <v>1.34411102537216</v>
      </c>
      <c r="C129">
        <f>$B$129*$B$7^2*$B$10</f>
        <v>-0.50829779216050008</v>
      </c>
    </row>
    <row r="130" spans="1:3" x14ac:dyDescent="0.25">
      <c r="A130" t="s">
        <v>191</v>
      </c>
      <c r="B130">
        <v>0.79835182714673203</v>
      </c>
      <c r="C130">
        <f>$B$130*$B$8^2*$B$10</f>
        <v>-0.39361225644270381</v>
      </c>
    </row>
    <row r="131" spans="1:3" x14ac:dyDescent="0.25">
      <c r="A131" t="s">
        <v>192</v>
      </c>
      <c r="B131">
        <v>-1.34988878786566</v>
      </c>
      <c r="C131">
        <f>$B$131*$B$9^2*$B$10</f>
        <v>0.45552892217667851</v>
      </c>
    </row>
    <row r="132" spans="1:3" x14ac:dyDescent="0.25">
      <c r="A132" t="s">
        <v>194</v>
      </c>
      <c r="B132">
        <v>3.22947609666977</v>
      </c>
      <c r="C132">
        <f>$B$132*$B$5*$B$10^2</f>
        <v>-1.0340656792628342</v>
      </c>
    </row>
    <row r="133" spans="1:3" x14ac:dyDescent="0.25">
      <c r="A133" t="s">
        <v>195</v>
      </c>
      <c r="B133">
        <v>-1.1773996808143199</v>
      </c>
      <c r="C133">
        <f>$B$133*$B$6*$B$10^2</f>
        <v>0.37699879617025056</v>
      </c>
    </row>
    <row r="134" spans="1:3" x14ac:dyDescent="0.25">
      <c r="A134" t="s">
        <v>196</v>
      </c>
      <c r="B134">
        <v>-1.6225489241491899</v>
      </c>
      <c r="C134">
        <f>$B$134*$B$7*$B$10^2</f>
        <v>0.42471869504703685</v>
      </c>
    </row>
    <row r="135" spans="1:3" x14ac:dyDescent="0.25">
      <c r="A135" t="s">
        <v>197</v>
      </c>
      <c r="B135">
        <v>0.25959440369452902</v>
      </c>
      <c r="C135">
        <f>$B$135*$B$8*$B$10^2</f>
        <v>-7.7587991193049294E-2</v>
      </c>
    </row>
    <row r="136" spans="1:3" x14ac:dyDescent="0.25">
      <c r="A136" t="s">
        <v>249</v>
      </c>
      <c r="B136">
        <v>-0.55065267935259798</v>
      </c>
      <c r="C136">
        <f>$B$136*$B$9*$B$10^2</f>
        <v>0.13615975993241666</v>
      </c>
    </row>
    <row r="137" spans="1:3" x14ac:dyDescent="0.25">
      <c r="A137" t="s">
        <v>284</v>
      </c>
      <c r="B137">
        <v>-8.1802670893359797E-2</v>
      </c>
      <c r="C137">
        <f>$B$137*$B$4^2*$B$11</f>
        <v>-3.39329597779863E-3</v>
      </c>
    </row>
    <row r="138" spans="1:3" x14ac:dyDescent="0.25">
      <c r="A138" t="s">
        <v>242</v>
      </c>
      <c r="B138">
        <v>0.26450150074936102</v>
      </c>
      <c r="C138">
        <f>$B$138*$B$5^2*$B$11</f>
        <v>6.8574463157241847E-2</v>
      </c>
    </row>
    <row r="139" spans="1:3" x14ac:dyDescent="0.25">
      <c r="A139" t="s">
        <v>278</v>
      </c>
      <c r="B139">
        <v>0.173727207518413</v>
      </c>
      <c r="C139">
        <f>$B$139*$B$6^2*$B$11</f>
        <v>4.5040387134403378E-2</v>
      </c>
    </row>
    <row r="140" spans="1:3" x14ac:dyDescent="0.25">
      <c r="A140" t="s">
        <v>272</v>
      </c>
      <c r="B140">
        <v>-1.93600496548143</v>
      </c>
      <c r="C140">
        <f>$B$140*$B$7^2*$B$11</f>
        <v>-0.33544073243041472</v>
      </c>
    </row>
    <row r="141" spans="1:3" x14ac:dyDescent="0.25">
      <c r="A141" t="s">
        <v>279</v>
      </c>
      <c r="B141">
        <v>-0.122788354988495</v>
      </c>
      <c r="C141">
        <f>$B$141*$B$8^2*$B$11</f>
        <v>-2.7736887289202154E-2</v>
      </c>
    </row>
    <row r="142" spans="1:3" x14ac:dyDescent="0.25">
      <c r="A142" t="s">
        <v>273</v>
      </c>
      <c r="B142">
        <v>0.70756101351057799</v>
      </c>
      <c r="C142">
        <f>$B$142*$B$9^2*$B$11</f>
        <v>0.10939768010043116</v>
      </c>
    </row>
    <row r="143" spans="1:3" x14ac:dyDescent="0.25">
      <c r="A143" t="s">
        <v>243</v>
      </c>
      <c r="B143">
        <v>-0.127941419650691</v>
      </c>
      <c r="C143">
        <f>$B$143*$B$10^2*$B$11</f>
        <v>-1.0620904184721442E-2</v>
      </c>
    </row>
    <row r="144" spans="1:3" x14ac:dyDescent="0.25">
      <c r="A144" t="s">
        <v>280</v>
      </c>
      <c r="B144">
        <v>-7.5696823357709705E-2</v>
      </c>
      <c r="C144">
        <f>$B$144*$B$7*$B$11^2</f>
        <v>4.159429175460751E-3</v>
      </c>
    </row>
    <row r="145" spans="1:3" x14ac:dyDescent="0.25">
      <c r="A145" t="s">
        <v>281</v>
      </c>
      <c r="B145">
        <v>-5.3781501069184501E-2</v>
      </c>
      <c r="C145">
        <f>$B$145*$B$9*$B$11^2</f>
        <v>2.7916209041891253E-3</v>
      </c>
    </row>
    <row r="146" spans="1:3" x14ac:dyDescent="0.25">
      <c r="A146" t="s">
        <v>215</v>
      </c>
      <c r="B146">
        <v>-0.103566965377256</v>
      </c>
      <c r="C146">
        <f>$B$146*$B$4^3</f>
        <v>-6.628285784144386E-3</v>
      </c>
    </row>
    <row r="147" spans="1:3" x14ac:dyDescent="0.25">
      <c r="A147" t="s">
        <v>216</v>
      </c>
      <c r="B147">
        <v>-2.0235723360294902</v>
      </c>
      <c r="C147">
        <f>$B$147*$B$5^3</f>
        <v>2.0235723360294942</v>
      </c>
    </row>
    <row r="148" spans="1:3" x14ac:dyDescent="0.25">
      <c r="A148" t="s">
        <v>218</v>
      </c>
      <c r="B148">
        <v>0.94808853258581804</v>
      </c>
      <c r="C148">
        <f>$B$148*$B$10^3</f>
        <v>-0.17178014627077104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H158"/>
  <sheetViews>
    <sheetView workbookViewId="0">
      <selection activeCell="E30" sqref="E30"/>
    </sheetView>
  </sheetViews>
  <sheetFormatPr defaultRowHeight="15" x14ac:dyDescent="0.25"/>
  <cols>
    <col min="1" max="1" width="38.28515625" bestFit="1" customWidth="1"/>
    <col min="2" max="3" width="12.7109375" bestFit="1" customWidth="1"/>
    <col min="4" max="4" width="7.85546875" bestFit="1" customWidth="1"/>
    <col min="5" max="5" width="8.140625" bestFit="1" customWidth="1"/>
    <col min="6" max="7"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 t="shared" ref="B4:B11" si="0">H4</f>
        <v>0.4</v>
      </c>
      <c r="D4">
        <v>10</v>
      </c>
      <c r="E4">
        <v>60</v>
      </c>
      <c r="F4" s="3">
        <f>Calculator!D4</f>
        <v>45</v>
      </c>
      <c r="G4" s="8">
        <f t="shared" ref="G4:G11" si="1">IF($F4&lt;$D4,$D4,IF($F4&gt;$E4,$E4,$F4))</f>
        <v>45</v>
      </c>
      <c r="H4" s="2">
        <f t="shared" ref="H4:H11" si="2">(G4-MEDIAN(D4:E4))/(MAX(D4:E4)-MEDIAN(D4:E4))</f>
        <v>0.4</v>
      </c>
    </row>
    <row r="5" spans="1:8" x14ac:dyDescent="0.25">
      <c r="A5" t="s">
        <v>69</v>
      </c>
      <c r="B5" s="8">
        <f t="shared" si="0"/>
        <v>-1.0000000000000007</v>
      </c>
      <c r="D5">
        <v>15.3</v>
      </c>
      <c r="E5">
        <v>50.5</v>
      </c>
      <c r="F5" s="3">
        <f>Calculator!D5</f>
        <v>6.9</v>
      </c>
      <c r="G5" s="8">
        <f t="shared" si="1"/>
        <v>15.3</v>
      </c>
      <c r="H5" s="2">
        <f t="shared" si="2"/>
        <v>-1.0000000000000007</v>
      </c>
    </row>
    <row r="6" spans="1:8" x14ac:dyDescent="0.25">
      <c r="A6" t="s">
        <v>70</v>
      </c>
      <c r="B6" s="8">
        <f t="shared" si="0"/>
        <v>-1</v>
      </c>
      <c r="D6">
        <v>12</v>
      </c>
      <c r="E6">
        <v>18</v>
      </c>
      <c r="F6" s="3">
        <f>Calculator!D6</f>
        <v>12</v>
      </c>
      <c r="G6" s="8">
        <f t="shared" si="1"/>
        <v>12</v>
      </c>
      <c r="H6" s="2">
        <f t="shared" si="2"/>
        <v>-1</v>
      </c>
    </row>
    <row r="7" spans="1:8" x14ac:dyDescent="0.25">
      <c r="A7" t="s">
        <v>71</v>
      </c>
      <c r="B7" s="8">
        <f t="shared" si="0"/>
        <v>-0.81749955980667821</v>
      </c>
      <c r="D7">
        <v>5</v>
      </c>
      <c r="E7">
        <v>80</v>
      </c>
      <c r="F7" s="3">
        <f>Calculator!I12</f>
        <v>11.843766507249571</v>
      </c>
      <c r="G7" s="8">
        <f t="shared" si="1"/>
        <v>11.843766507249571</v>
      </c>
      <c r="H7" s="2">
        <f t="shared" si="2"/>
        <v>-0.81749955980667821</v>
      </c>
    </row>
    <row r="8" spans="1:8" x14ac:dyDescent="0.25">
      <c r="A8" t="s">
        <v>72</v>
      </c>
      <c r="B8" s="8">
        <f t="shared" si="0"/>
        <v>-0.93343296087059413</v>
      </c>
      <c r="D8">
        <v>0.1</v>
      </c>
      <c r="E8">
        <v>3</v>
      </c>
      <c r="F8" s="3">
        <f>Calculator!I13</f>
        <v>0.19652220673763868</v>
      </c>
      <c r="G8" s="8">
        <f t="shared" si="1"/>
        <v>0.19652220673763868</v>
      </c>
      <c r="H8" s="2">
        <f t="shared" si="2"/>
        <v>-0.93343296087059413</v>
      </c>
    </row>
    <row r="9" spans="1:8" x14ac:dyDescent="0.25">
      <c r="A9" t="s">
        <v>73</v>
      </c>
      <c r="B9" s="8">
        <f t="shared" si="0"/>
        <v>-0.77224476085716354</v>
      </c>
      <c r="D9">
        <v>5</v>
      </c>
      <c r="E9">
        <v>49</v>
      </c>
      <c r="F9" s="3">
        <f>Calculator!I14</f>
        <v>10.010615261142402</v>
      </c>
      <c r="G9" s="8">
        <f t="shared" si="1"/>
        <v>10.010615261142402</v>
      </c>
      <c r="H9" s="2">
        <f t="shared" si="2"/>
        <v>-0.77224476085716354</v>
      </c>
    </row>
    <row r="10" spans="1:8" x14ac:dyDescent="0.25">
      <c r="A10" t="s">
        <v>74</v>
      </c>
      <c r="B10" s="8">
        <f t="shared" si="0"/>
        <v>-0.5658587356315693</v>
      </c>
      <c r="D10">
        <v>0</v>
      </c>
      <c r="E10">
        <v>80</v>
      </c>
      <c r="F10" s="6">
        <f>Calculator!K30</f>
        <v>17.365650574737227</v>
      </c>
      <c r="G10" s="8">
        <f t="shared" si="1"/>
        <v>17.365650574737227</v>
      </c>
      <c r="H10" s="2">
        <f t="shared" si="2"/>
        <v>-0.5658587356315693</v>
      </c>
    </row>
    <row r="11" spans="1:8" x14ac:dyDescent="0.25">
      <c r="A11" t="s">
        <v>119</v>
      </c>
      <c r="B11" s="8">
        <f t="shared" si="0"/>
        <v>0.2592592592592593</v>
      </c>
      <c r="D11">
        <v>-30</v>
      </c>
      <c r="E11">
        <v>0</v>
      </c>
      <c r="F11" s="3">
        <f>Calculator!I19</f>
        <v>-11.111111111111111</v>
      </c>
      <c r="G11" s="8">
        <f t="shared" si="1"/>
        <v>-11.111111111111111</v>
      </c>
      <c r="H11" s="2">
        <f t="shared" si="2"/>
        <v>0.2592592592592593</v>
      </c>
    </row>
    <row r="13" spans="1:8" x14ac:dyDescent="0.25">
      <c r="B13" t="s">
        <v>78</v>
      </c>
      <c r="C13">
        <f>SUM(C16:C158)</f>
        <v>17.530277772873543</v>
      </c>
      <c r="F13" s="2">
        <f>IF(B10&gt;-1,MAX(C13,0),0)</f>
        <v>17.530277772873543</v>
      </c>
    </row>
    <row r="15" spans="1:8" x14ac:dyDescent="0.25">
      <c r="A15" t="s">
        <v>15</v>
      </c>
      <c r="B15" t="s">
        <v>14</v>
      </c>
      <c r="C15" t="s">
        <v>13</v>
      </c>
    </row>
    <row r="16" spans="1:8" x14ac:dyDescent="0.25">
      <c r="A16" t="s">
        <v>123</v>
      </c>
      <c r="B16">
        <v>21.219074724087399</v>
      </c>
      <c r="C16">
        <f>$B$16*1</f>
        <v>21.219074724087399</v>
      </c>
    </row>
    <row r="17" spans="1:3" x14ac:dyDescent="0.25">
      <c r="A17" t="s">
        <v>124</v>
      </c>
      <c r="B17">
        <v>2.7908558009600402</v>
      </c>
      <c r="C17">
        <f>$B$17*$B$4</f>
        <v>1.1163423203840162</v>
      </c>
    </row>
    <row r="18" spans="1:3" x14ac:dyDescent="0.25">
      <c r="A18" t="s">
        <v>125</v>
      </c>
      <c r="B18">
        <v>-13.260276551661599</v>
      </c>
      <c r="C18">
        <f>$B$18*$B$5</f>
        <v>13.260276551661608</v>
      </c>
    </row>
    <row r="19" spans="1:3" x14ac:dyDescent="0.25">
      <c r="A19" t="s">
        <v>126</v>
      </c>
      <c r="B19">
        <v>5.5287461757561802</v>
      </c>
      <c r="C19">
        <f>$B$19*$B$6</f>
        <v>-5.5287461757561802</v>
      </c>
    </row>
    <row r="20" spans="1:3" x14ac:dyDescent="0.25">
      <c r="A20" t="s">
        <v>127</v>
      </c>
      <c r="B20">
        <v>12.139427031080601</v>
      </c>
      <c r="C20">
        <f>$B$20*$B$7</f>
        <v>-9.9239762542136809</v>
      </c>
    </row>
    <row r="21" spans="1:3" x14ac:dyDescent="0.25">
      <c r="A21" t="s">
        <v>128</v>
      </c>
      <c r="B21">
        <v>-5.3662449240527499</v>
      </c>
      <c r="C21">
        <f>$B$21*$B$8</f>
        <v>5.0090298882153546</v>
      </c>
    </row>
    <row r="22" spans="1:3" x14ac:dyDescent="0.25">
      <c r="A22" t="s">
        <v>129</v>
      </c>
      <c r="B22">
        <v>2.77191203771552</v>
      </c>
      <c r="C22">
        <f>$B$22*$B$9</f>
        <v>-2.1405945486827145</v>
      </c>
    </row>
    <row r="23" spans="1:3" x14ac:dyDescent="0.25">
      <c r="A23" t="s">
        <v>130</v>
      </c>
      <c r="B23">
        <v>10.037071930568301</v>
      </c>
      <c r="C23">
        <f>$B$23*$B$10</f>
        <v>-5.6795648320744929</v>
      </c>
    </row>
    <row r="24" spans="1:3" x14ac:dyDescent="0.25">
      <c r="A24" t="s">
        <v>234</v>
      </c>
      <c r="B24">
        <v>-3.7424452012359</v>
      </c>
      <c r="C24">
        <f>$B$24*$B$11</f>
        <v>-0.97026357069078906</v>
      </c>
    </row>
    <row r="25" spans="1:3" x14ac:dyDescent="0.25">
      <c r="A25" t="s">
        <v>131</v>
      </c>
      <c r="B25">
        <v>-3.43449424286251</v>
      </c>
      <c r="C25">
        <f>$B$25*$B$4*$B$5</f>
        <v>1.373797697145005</v>
      </c>
    </row>
    <row r="26" spans="1:3" x14ac:dyDescent="0.25">
      <c r="A26" t="s">
        <v>132</v>
      </c>
      <c r="B26">
        <v>1.2364061097183501</v>
      </c>
      <c r="C26">
        <f>$B$26*$B$4*$B$6</f>
        <v>-0.49456244388734005</v>
      </c>
    </row>
    <row r="27" spans="1:3" x14ac:dyDescent="0.25">
      <c r="A27" t="s">
        <v>133</v>
      </c>
      <c r="B27">
        <v>-3.1255726562106299</v>
      </c>
      <c r="C27">
        <f>$B$27*$B$5*$B$6</f>
        <v>-3.1255726562106321</v>
      </c>
    </row>
    <row r="28" spans="1:3" x14ac:dyDescent="0.25">
      <c r="A28" t="s">
        <v>134</v>
      </c>
      <c r="B28">
        <v>3.7857376640243601</v>
      </c>
      <c r="C28">
        <f>$B$28*$B$4*$B$7</f>
        <v>-1.2379355495533906</v>
      </c>
    </row>
    <row r="29" spans="1:3" x14ac:dyDescent="0.25">
      <c r="A29" t="s">
        <v>135</v>
      </c>
      <c r="B29">
        <v>-3.8813353877991399</v>
      </c>
      <c r="C29">
        <f>$B$29*$B$5*$B$7</f>
        <v>-3.1729899709878815</v>
      </c>
    </row>
    <row r="30" spans="1:3" x14ac:dyDescent="0.25">
      <c r="A30" t="s">
        <v>136</v>
      </c>
      <c r="B30">
        <v>1.5908349338224499</v>
      </c>
      <c r="C30">
        <f>$B$30*$B$6*$B$7</f>
        <v>1.3005068581249388</v>
      </c>
    </row>
    <row r="31" spans="1:3" x14ac:dyDescent="0.25">
      <c r="A31" t="s">
        <v>137</v>
      </c>
      <c r="B31">
        <v>-1.8129082137858501</v>
      </c>
      <c r="C31">
        <f>$B$31*$B$4*$B$8</f>
        <v>0.67689131271229852</v>
      </c>
    </row>
    <row r="32" spans="1:3" x14ac:dyDescent="0.25">
      <c r="A32" t="s">
        <v>138</v>
      </c>
      <c r="B32">
        <v>1.7954353246646799</v>
      </c>
      <c r="C32">
        <f>$B$32*$B$5*$B$8</f>
        <v>1.6759185111534096</v>
      </c>
    </row>
    <row r="33" spans="1:3" x14ac:dyDescent="0.25">
      <c r="A33" t="s">
        <v>139</v>
      </c>
      <c r="B33">
        <v>-0.60722842566195001</v>
      </c>
      <c r="C33">
        <f>$B$33*$B$6*$B$8</f>
        <v>-0.56680702729042343</v>
      </c>
    </row>
    <row r="34" spans="1:3" x14ac:dyDescent="0.25">
      <c r="A34" t="s">
        <v>140</v>
      </c>
      <c r="B34">
        <v>-4.5086488877139601</v>
      </c>
      <c r="C34">
        <f>$B$34*$B$7*$B$8</f>
        <v>-3.4404644579784849</v>
      </c>
    </row>
    <row r="35" spans="1:3" x14ac:dyDescent="0.25">
      <c r="A35" t="s">
        <v>141</v>
      </c>
      <c r="B35">
        <v>1.04998931443485</v>
      </c>
      <c r="C35">
        <f>$B$35*$B$4*$B$9</f>
        <v>-0.32433949881132712</v>
      </c>
    </row>
    <row r="36" spans="1:3" x14ac:dyDescent="0.25">
      <c r="A36" t="s">
        <v>142</v>
      </c>
      <c r="B36">
        <v>-1.73875819092623</v>
      </c>
      <c r="C36">
        <f>$B$36*$B$5*$B$9</f>
        <v>-1.3427469033402617</v>
      </c>
    </row>
    <row r="37" spans="1:3" x14ac:dyDescent="0.25">
      <c r="A37" t="s">
        <v>143</v>
      </c>
      <c r="B37">
        <v>0.59206750054587398</v>
      </c>
      <c r="C37">
        <f>$B$37*$B$6*$B$9</f>
        <v>0.45722102537034698</v>
      </c>
    </row>
    <row r="38" spans="1:3" x14ac:dyDescent="0.25">
      <c r="A38" t="s">
        <v>144</v>
      </c>
      <c r="B38">
        <v>4.2057039470896003</v>
      </c>
      <c r="C38">
        <f>$B$38*$B$7*$B$9</f>
        <v>2.6551019160906479</v>
      </c>
    </row>
    <row r="39" spans="1:3" x14ac:dyDescent="0.25">
      <c r="A39" t="s">
        <v>145</v>
      </c>
      <c r="B39">
        <v>0.47050994299899801</v>
      </c>
      <c r="C39">
        <f>$B$39*$B$8*$B$9</f>
        <v>0.33916178206797121</v>
      </c>
    </row>
    <row r="40" spans="1:3" x14ac:dyDescent="0.25">
      <c r="A40" t="s">
        <v>146</v>
      </c>
      <c r="B40">
        <v>3.1560622146109099</v>
      </c>
      <c r="C40">
        <f>$B$40*$B$4*$B$10</f>
        <v>-0.71435414973372002</v>
      </c>
    </row>
    <row r="41" spans="1:3" x14ac:dyDescent="0.25">
      <c r="A41" t="s">
        <v>147</v>
      </c>
      <c r="B41">
        <v>-11.395739683498</v>
      </c>
      <c r="C41">
        <f>$B$41*$B$5*$B$10</f>
        <v>-6.4483788488906821</v>
      </c>
    </row>
    <row r="42" spans="1:3" x14ac:dyDescent="0.25">
      <c r="A42" t="s">
        <v>148</v>
      </c>
      <c r="B42">
        <v>4.3797853813849503</v>
      </c>
      <c r="C42">
        <f>$B$42*$B$6*$B$10</f>
        <v>2.4783398182481187</v>
      </c>
    </row>
    <row r="43" spans="1:3" x14ac:dyDescent="0.25">
      <c r="A43" t="s">
        <v>149</v>
      </c>
      <c r="B43">
        <v>4.7212951439763904</v>
      </c>
      <c r="C43">
        <f>$B$43*$B$7*$B$10</f>
        <v>2.1840204613192924</v>
      </c>
    </row>
    <row r="44" spans="1:3" x14ac:dyDescent="0.25">
      <c r="A44" t="s">
        <v>150</v>
      </c>
      <c r="B44">
        <v>-2.09509041374828</v>
      </c>
      <c r="C44">
        <f>$B$44*$B$8*$B$10</f>
        <v>-1.1066083093442158</v>
      </c>
    </row>
    <row r="45" spans="1:3" x14ac:dyDescent="0.25">
      <c r="A45" t="s">
        <v>151</v>
      </c>
      <c r="B45">
        <v>2.0697426229713898</v>
      </c>
      <c r="C45">
        <f>$B$45*$B$9*$B$10</f>
        <v>0.90443912004623939</v>
      </c>
    </row>
    <row r="46" spans="1:3" x14ac:dyDescent="0.25">
      <c r="A46" t="s">
        <v>235</v>
      </c>
      <c r="B46">
        <v>-1.4998520464182199</v>
      </c>
      <c r="C46">
        <f>$B$46*$B$4*$B$11</f>
        <v>-0.15554021222114875</v>
      </c>
    </row>
    <row r="47" spans="1:3" x14ac:dyDescent="0.25">
      <c r="A47" t="s">
        <v>236</v>
      </c>
      <c r="B47">
        <v>-0.74363343751627298</v>
      </c>
      <c r="C47">
        <f>$B$47*$B$5*$B$11</f>
        <v>0.19279385417088574</v>
      </c>
    </row>
    <row r="48" spans="1:3" x14ac:dyDescent="0.25">
      <c r="A48" t="s">
        <v>237</v>
      </c>
      <c r="B48">
        <v>0.244906983611134</v>
      </c>
      <c r="C48">
        <f>$B$48*$B$6*$B$11</f>
        <v>-6.3494403158442153E-2</v>
      </c>
    </row>
    <row r="49" spans="1:3" x14ac:dyDescent="0.25">
      <c r="A49" t="s">
        <v>258</v>
      </c>
      <c r="B49">
        <v>-2.94850745217536</v>
      </c>
      <c r="C49">
        <f>$B$49*$B$7*$B$11</f>
        <v>0.6249194373955731</v>
      </c>
    </row>
    <row r="50" spans="1:3" x14ac:dyDescent="0.25">
      <c r="A50" t="s">
        <v>250</v>
      </c>
      <c r="B50">
        <v>1.26169304611469</v>
      </c>
      <c r="C50">
        <f>$B$50*$B$8*$B$11</f>
        <v>-0.30533115297084151</v>
      </c>
    </row>
    <row r="51" spans="1:3" x14ac:dyDescent="0.25">
      <c r="A51" t="s">
        <v>251</v>
      </c>
      <c r="B51">
        <v>-1.3327045310113199</v>
      </c>
      <c r="C51">
        <f>$B$51*$B$9*$B$11</f>
        <v>0.26682291270032099</v>
      </c>
    </row>
    <row r="52" spans="1:3" x14ac:dyDescent="0.25">
      <c r="A52" t="s">
        <v>238</v>
      </c>
      <c r="B52">
        <v>0.81757190463871199</v>
      </c>
      <c r="C52">
        <f>$B$52*$B$10*$B$11</f>
        <v>-0.11994116406397366</v>
      </c>
    </row>
    <row r="53" spans="1:3" x14ac:dyDescent="0.25">
      <c r="A53" t="s">
        <v>152</v>
      </c>
      <c r="B53">
        <v>-0.21391409646055901</v>
      </c>
      <c r="C53">
        <f>$B$53*$B$4^2</f>
        <v>-3.422625543368945E-2</v>
      </c>
    </row>
    <row r="54" spans="1:3" x14ac:dyDescent="0.25">
      <c r="A54" t="s">
        <v>200</v>
      </c>
      <c r="B54">
        <v>6.9364459682135502</v>
      </c>
      <c r="C54">
        <f>$B$54*$B$5^2</f>
        <v>6.9364459682135591</v>
      </c>
    </row>
    <row r="55" spans="1:3" x14ac:dyDescent="0.25">
      <c r="A55" t="s">
        <v>153</v>
      </c>
      <c r="B55">
        <v>-0.88579463062352803</v>
      </c>
      <c r="C55">
        <f>$B$55*$B$6^2</f>
        <v>-0.88579463062352803</v>
      </c>
    </row>
    <row r="56" spans="1:3" x14ac:dyDescent="0.25">
      <c r="A56" t="s">
        <v>154</v>
      </c>
      <c r="B56">
        <v>4.1688114441129098</v>
      </c>
      <c r="C56">
        <f>$B$56*$B$7^2</f>
        <v>2.7860397428123558</v>
      </c>
    </row>
    <row r="57" spans="1:3" x14ac:dyDescent="0.25">
      <c r="A57" t="s">
        <v>155</v>
      </c>
      <c r="B57">
        <v>4.5410790314034601</v>
      </c>
      <c r="C57">
        <f>$B$57*$B$8^2</f>
        <v>3.9566289566004702</v>
      </c>
    </row>
    <row r="58" spans="1:3" x14ac:dyDescent="0.25">
      <c r="A58" t="s">
        <v>156</v>
      </c>
      <c r="B58">
        <v>-3.5873666112801401</v>
      </c>
      <c r="C58">
        <f>$B$58*$B$9^2</f>
        <v>-2.1393690218235828</v>
      </c>
    </row>
    <row r="59" spans="1:3" x14ac:dyDescent="0.25">
      <c r="A59" t="s">
        <v>157</v>
      </c>
      <c r="B59">
        <v>-2.45755988639826</v>
      </c>
      <c r="C59">
        <f>$B$59*$B$10^2</f>
        <v>-0.78690111249873329</v>
      </c>
    </row>
    <row r="60" spans="1:3" x14ac:dyDescent="0.25">
      <c r="A60" t="s">
        <v>244</v>
      </c>
      <c r="B60">
        <v>-0.147288153392794</v>
      </c>
      <c r="C60">
        <f>$B$60*$B$11^2</f>
        <v>-9.9000267712577618E-3</v>
      </c>
    </row>
    <row r="61" spans="1:3" x14ac:dyDescent="0.25">
      <c r="A61" t="s">
        <v>158</v>
      </c>
      <c r="B61">
        <v>-0.633712648698882</v>
      </c>
      <c r="C61">
        <f>$B$61*$B$4*$B$5*$B$6</f>
        <v>-0.25348505947955297</v>
      </c>
    </row>
    <row r="62" spans="1:3" x14ac:dyDescent="0.25">
      <c r="A62" t="s">
        <v>159</v>
      </c>
      <c r="B62">
        <v>-1.0856800657705801</v>
      </c>
      <c r="C62">
        <f>$B$62*$B$4*$B$5*$B$7</f>
        <v>-0.35501719034333407</v>
      </c>
    </row>
    <row r="63" spans="1:3" x14ac:dyDescent="0.25">
      <c r="A63" t="s">
        <v>160</v>
      </c>
      <c r="B63">
        <v>0.44195760928271399</v>
      </c>
      <c r="C63">
        <f>$B$63*$B$4*$B$6*$B$7</f>
        <v>0.14452006041673224</v>
      </c>
    </row>
    <row r="64" spans="1:3" x14ac:dyDescent="0.25">
      <c r="A64" t="s">
        <v>161</v>
      </c>
      <c r="B64">
        <v>-0.27659799329670298</v>
      </c>
      <c r="C64">
        <f>$B$64*$B$5*$B$6*$B$7</f>
        <v>0.22611873776346536</v>
      </c>
    </row>
    <row r="65" spans="1:3" x14ac:dyDescent="0.25">
      <c r="A65" t="s">
        <v>162</v>
      </c>
      <c r="B65">
        <v>0.354538411429349</v>
      </c>
      <c r="C65">
        <f>$B$65*$B$4*$B$5*$B$8</f>
        <v>0.13237513564914172</v>
      </c>
    </row>
    <row r="66" spans="1:3" x14ac:dyDescent="0.25">
      <c r="A66" t="s">
        <v>163</v>
      </c>
      <c r="B66">
        <v>-0.10212869900657499</v>
      </c>
      <c r="C66">
        <f>$B$66*$B$4*$B$6*$B$8</f>
        <v>-3.8132117561427599E-2</v>
      </c>
    </row>
    <row r="67" spans="1:3" x14ac:dyDescent="0.25">
      <c r="A67" t="s">
        <v>219</v>
      </c>
      <c r="B67">
        <v>0.22351881627074499</v>
      </c>
      <c r="C67">
        <f>$B$67*$B$5*$B$6*$B$8</f>
        <v>-0.20863983048189197</v>
      </c>
    </row>
    <row r="68" spans="1:3" x14ac:dyDescent="0.25">
      <c r="A68" t="s">
        <v>164</v>
      </c>
      <c r="B68">
        <v>-1.6795154574443101</v>
      </c>
      <c r="C68">
        <f>$B$68*$B$4*$B$7*$B$8</f>
        <v>-0.51264255717126195</v>
      </c>
    </row>
    <row r="69" spans="1:3" x14ac:dyDescent="0.25">
      <c r="A69" t="s">
        <v>201</v>
      </c>
      <c r="B69">
        <v>0.94714421508948898</v>
      </c>
      <c r="C69" s="7">
        <f>$B$69*$B$5*$B$7*$B$8</f>
        <v>-0.72274778758555069</v>
      </c>
    </row>
    <row r="70" spans="1:3" x14ac:dyDescent="0.25">
      <c r="A70" t="s">
        <v>165</v>
      </c>
      <c r="B70">
        <v>-0.388239036264937</v>
      </c>
      <c r="C70">
        <f>$B$70*$B$6*$B$7*$B$8</f>
        <v>0.29625784547321293</v>
      </c>
    </row>
    <row r="71" spans="1:3" x14ac:dyDescent="0.25">
      <c r="A71" t="s">
        <v>202</v>
      </c>
      <c r="B71">
        <v>-0.311153018200302</v>
      </c>
      <c r="C71">
        <f>$B$71*$B$4*$B$5*$B$9</f>
        <v>-9.611451525203081E-2</v>
      </c>
    </row>
    <row r="72" spans="1:3" x14ac:dyDescent="0.25">
      <c r="A72" t="s">
        <v>233</v>
      </c>
      <c r="B72">
        <v>4.3435105798833598E-2</v>
      </c>
      <c r="C72">
        <f>$B$72*$B$4*$B$6*$B$9</f>
        <v>1.3417013156170341E-2</v>
      </c>
    </row>
    <row r="73" spans="1:3" x14ac:dyDescent="0.25">
      <c r="A73" t="s">
        <v>166</v>
      </c>
      <c r="B73">
        <v>1.1303596385150101</v>
      </c>
      <c r="C73">
        <f>$B$73*$B$4*$B$7*$B$9</f>
        <v>0.28544282525351</v>
      </c>
    </row>
    <row r="74" spans="1:3" x14ac:dyDescent="0.25">
      <c r="A74" t="s">
        <v>167</v>
      </c>
      <c r="B74">
        <v>-1.31178689743503</v>
      </c>
      <c r="C74">
        <f>$B$74*$B$5*$B$7*$B$9</f>
        <v>0.82814386098017823</v>
      </c>
    </row>
    <row r="75" spans="1:3" x14ac:dyDescent="0.25">
      <c r="A75" t="s">
        <v>168</v>
      </c>
      <c r="B75">
        <v>0.43706367817816999</v>
      </c>
      <c r="C75">
        <f>$B$75*$B$6*$B$7*$B$9</f>
        <v>-0.27592256230672879</v>
      </c>
    </row>
    <row r="76" spans="1:3" x14ac:dyDescent="0.25">
      <c r="A76" t="s">
        <v>203</v>
      </c>
      <c r="B76">
        <v>7.9030321356816105E-2</v>
      </c>
      <c r="C76">
        <f>$B$76*$B$4*$B$8*$B$9</f>
        <v>2.2787246074278414E-2</v>
      </c>
    </row>
    <row r="77" spans="1:3" x14ac:dyDescent="0.25">
      <c r="A77" t="s">
        <v>252</v>
      </c>
      <c r="B77">
        <v>-0.219108569154121</v>
      </c>
      <c r="C77">
        <f>$B$77*$B$5*$B$8*$B$9</f>
        <v>0.1579419391373697</v>
      </c>
    </row>
    <row r="78" spans="1:3" x14ac:dyDescent="0.25">
      <c r="A78" t="s">
        <v>227</v>
      </c>
      <c r="B78">
        <v>0.14683032171962401</v>
      </c>
      <c r="C78" s="7">
        <f>$B$78*$B$6*$B$8*$B$9</f>
        <v>-0.10584098023226528</v>
      </c>
    </row>
    <row r="79" spans="1:3" x14ac:dyDescent="0.25">
      <c r="A79" t="s">
        <v>169</v>
      </c>
      <c r="B79">
        <v>0.36902068421761702</v>
      </c>
      <c r="C79">
        <f>$B$79*$B$7*$B$8*$B$9</f>
        <v>-0.21745847608020805</v>
      </c>
    </row>
    <row r="80" spans="1:3" x14ac:dyDescent="0.25">
      <c r="A80" t="s">
        <v>170</v>
      </c>
      <c r="B80">
        <v>-3.0884840822452699</v>
      </c>
      <c r="C80">
        <f>$B$80*$B$4*$B$5*$B$10</f>
        <v>-0.69905827911901508</v>
      </c>
    </row>
    <row r="81" spans="1:3" x14ac:dyDescent="0.25">
      <c r="A81" t="s">
        <v>171</v>
      </c>
      <c r="B81">
        <v>1.1179797275773</v>
      </c>
      <c r="C81">
        <f>$B$81*$B$4*$B$6*$B$10</f>
        <v>0.25304743804344693</v>
      </c>
    </row>
    <row r="82" spans="1:3" x14ac:dyDescent="0.25">
      <c r="A82" t="s">
        <v>172</v>
      </c>
      <c r="B82">
        <v>-2.4155164282913502</v>
      </c>
      <c r="C82">
        <f>$B$82*$B$5*$B$6*$B$10</f>
        <v>1.3668410720102286</v>
      </c>
    </row>
    <row r="83" spans="1:3" x14ac:dyDescent="0.25">
      <c r="A83" t="s">
        <v>173</v>
      </c>
      <c r="B83">
        <v>1.61212514751892</v>
      </c>
      <c r="C83">
        <f>$B$83*$B$4*$B$7*$B$10</f>
        <v>0.29830071630923749</v>
      </c>
    </row>
    <row r="84" spans="1:3" x14ac:dyDescent="0.25">
      <c r="A84" t="s">
        <v>253</v>
      </c>
      <c r="B84">
        <v>-2.7126091058264898</v>
      </c>
      <c r="C84">
        <f>$B$84*$B$5*$B$7*$B$10</f>
        <v>1.2548238587127214</v>
      </c>
    </row>
    <row r="85" spans="1:3" x14ac:dyDescent="0.25">
      <c r="A85" t="s">
        <v>204</v>
      </c>
      <c r="B85">
        <v>1.16755213109787</v>
      </c>
      <c r="C85" s="7">
        <f>$B$85*$B$6*$B$7*$B$10</f>
        <v>-0.54009708484927643</v>
      </c>
    </row>
    <row r="86" spans="1:3" x14ac:dyDescent="0.25">
      <c r="A86" t="s">
        <v>174</v>
      </c>
      <c r="B86">
        <v>-0.433398065696113</v>
      </c>
      <c r="C86">
        <f>$B$86*$B$4*$B$8*$B$10</f>
        <v>-9.1566816898366488E-2</v>
      </c>
    </row>
    <row r="87" spans="1:3" x14ac:dyDescent="0.25">
      <c r="A87" t="s">
        <v>228</v>
      </c>
      <c r="B87">
        <v>1.3266692167645</v>
      </c>
      <c r="C87">
        <f>$B$87*$B$5*$B$8*$B$10</f>
        <v>-0.70073499901907743</v>
      </c>
    </row>
    <row r="88" spans="1:3" x14ac:dyDescent="0.25">
      <c r="A88" t="s">
        <v>229</v>
      </c>
      <c r="B88">
        <v>-0.50824186644495395</v>
      </c>
      <c r="C88">
        <f>$B$88*$B$6*$B$8*$B$10</f>
        <v>0.26844887880441287</v>
      </c>
    </row>
    <row r="89" spans="1:3" x14ac:dyDescent="0.25">
      <c r="A89" t="s">
        <v>175</v>
      </c>
      <c r="B89">
        <v>-2.43226538168047</v>
      </c>
      <c r="C89">
        <f>$B$89*$B$7*$B$8*$B$10</f>
        <v>1.0502426316322773</v>
      </c>
    </row>
    <row r="90" spans="1:3" x14ac:dyDescent="0.25">
      <c r="A90" t="s">
        <v>254</v>
      </c>
      <c r="B90">
        <v>0.145391161114241</v>
      </c>
      <c r="C90">
        <f>$B$90*$B$4*$B$9*$B$10</f>
        <v>2.5413295810062249E-2</v>
      </c>
    </row>
    <row r="91" spans="1:3" x14ac:dyDescent="0.25">
      <c r="A91" t="s">
        <v>176</v>
      </c>
      <c r="B91">
        <v>-1.00497652532197</v>
      </c>
      <c r="C91">
        <f>$B$91*$B$5*$B$9*$B$10</f>
        <v>0.43915609319791971</v>
      </c>
    </row>
    <row r="92" spans="1:3" x14ac:dyDescent="0.25">
      <c r="A92" t="s">
        <v>205</v>
      </c>
      <c r="B92">
        <v>0.36912424586224202</v>
      </c>
      <c r="C92">
        <f>$B$92*$B$6*$B$9*$B$10</f>
        <v>-0.16130044596370705</v>
      </c>
    </row>
    <row r="93" spans="1:3" x14ac:dyDescent="0.25">
      <c r="A93" t="s">
        <v>177</v>
      </c>
      <c r="B93">
        <v>2.19353527325325</v>
      </c>
      <c r="C93">
        <f>$B$93*$B$7*$B$9*$B$10</f>
        <v>-0.78360129565033476</v>
      </c>
    </row>
    <row r="94" spans="1:3" x14ac:dyDescent="0.25">
      <c r="A94" t="s">
        <v>255</v>
      </c>
      <c r="B94">
        <v>0.181809263965243</v>
      </c>
      <c r="C94" s="7">
        <f>$B$94*$B$8*$B$9*$B$10</f>
        <v>-7.4158704852474555E-2</v>
      </c>
    </row>
    <row r="95" spans="1:3" x14ac:dyDescent="0.25">
      <c r="A95" t="s">
        <v>245</v>
      </c>
      <c r="B95">
        <v>-0.180633636163268</v>
      </c>
      <c r="C95">
        <f>$B$95*$B$4*$B$5*$B$11</f>
        <v>1.8732377083598178E-2</v>
      </c>
    </row>
    <row r="96" spans="1:3" x14ac:dyDescent="0.25">
      <c r="A96" t="s">
        <v>259</v>
      </c>
      <c r="B96">
        <v>0.124926211861198</v>
      </c>
      <c r="C96">
        <f>$B$96*$B$4*$B$6*$B$11</f>
        <v>-1.2955310859679795E-2</v>
      </c>
    </row>
    <row r="97" spans="1:3" x14ac:dyDescent="0.25">
      <c r="A97" t="s">
        <v>239</v>
      </c>
      <c r="B97">
        <v>-6.1158100823711599E-2</v>
      </c>
      <c r="C97">
        <f>$B$97*$B$5*$B$6*$B$11</f>
        <v>-1.5855803917258576E-2</v>
      </c>
    </row>
    <row r="98" spans="1:3" x14ac:dyDescent="0.25">
      <c r="A98" t="s">
        <v>260</v>
      </c>
      <c r="B98">
        <v>-1.25985893394576</v>
      </c>
      <c r="C98">
        <f>$B$98*$B$4*$B$7*$B$11</f>
        <v>0.10680798322124724</v>
      </c>
    </row>
    <row r="99" spans="1:3" x14ac:dyDescent="0.25">
      <c r="A99" t="s">
        <v>261</v>
      </c>
      <c r="B99">
        <v>-0.76950660053845199</v>
      </c>
      <c r="C99" s="7">
        <f>$B$99*$B$5*$B$7*$B$11</f>
        <v>-0.16309256112813442</v>
      </c>
    </row>
    <row r="100" spans="1:3" x14ac:dyDescent="0.25">
      <c r="A100" t="s">
        <v>262</v>
      </c>
      <c r="B100">
        <v>0.22427816858170699</v>
      </c>
      <c r="C100" s="7">
        <f>$B$100*$B$6*$B$7*$B$11</f>
        <v>4.7534486245502008E-2</v>
      </c>
    </row>
    <row r="101" spans="1:3" x14ac:dyDescent="0.25">
      <c r="A101" t="s">
        <v>276</v>
      </c>
      <c r="B101">
        <v>0.49520798462142701</v>
      </c>
      <c r="C101">
        <f>$B$101*$B$4*$B$8*$B$11</f>
        <v>-4.7936358330719533E-2</v>
      </c>
    </row>
    <row r="102" spans="1:3" x14ac:dyDescent="0.25">
      <c r="A102" t="s">
        <v>263</v>
      </c>
      <c r="B102">
        <v>0.350309615363812</v>
      </c>
      <c r="C102">
        <f>$B$102*$B$5*$B$8*$B$11</f>
        <v>8.4775325571606525E-2</v>
      </c>
    </row>
    <row r="103" spans="1:3" x14ac:dyDescent="0.25">
      <c r="A103" t="s">
        <v>264</v>
      </c>
      <c r="B103">
        <v>-0.13826255568520701</v>
      </c>
      <c r="C103">
        <f>$B$103*$B$6*$B$8*$B$11</f>
        <v>-3.345969581909064E-2</v>
      </c>
    </row>
    <row r="104" spans="1:3" x14ac:dyDescent="0.25">
      <c r="A104" t="s">
        <v>265</v>
      </c>
      <c r="B104">
        <v>1.23099877938189</v>
      </c>
      <c r="C104" s="7">
        <f>$B$104*$B$7*$B$8*$B$11</f>
        <v>0.2435356576041976</v>
      </c>
    </row>
    <row r="105" spans="1:3" x14ac:dyDescent="0.25">
      <c r="A105" t="s">
        <v>266</v>
      </c>
      <c r="B105">
        <v>-0.33186479777904798</v>
      </c>
      <c r="C105">
        <f>$B$105*$B$4*$B$9*$B$11</f>
        <v>2.6577273478289531E-2</v>
      </c>
    </row>
    <row r="106" spans="1:3" x14ac:dyDescent="0.25">
      <c r="A106" t="s">
        <v>268</v>
      </c>
      <c r="B106">
        <v>5.4278414410910303E-2</v>
      </c>
      <c r="C106" s="7">
        <f>$B$106*$B$6*$B$9*$B$11</f>
        <v>1.0867168447970969E-2</v>
      </c>
    </row>
    <row r="107" spans="1:3" x14ac:dyDescent="0.25">
      <c r="A107" t="s">
        <v>269</v>
      </c>
      <c r="B107">
        <v>-1.48219742072632</v>
      </c>
      <c r="C107">
        <f>$B$107*$B$7*$B$9*$B$11</f>
        <v>-0.24259554827102908</v>
      </c>
    </row>
    <row r="108" spans="1:3" x14ac:dyDescent="0.25">
      <c r="A108" t="s">
        <v>283</v>
      </c>
      <c r="B108">
        <v>-0.102292099518033</v>
      </c>
      <c r="C108">
        <f>$B$108*$B$8*$B$9*$B$11</f>
        <v>-1.9116768075090749E-2</v>
      </c>
    </row>
    <row r="109" spans="1:3" x14ac:dyDescent="0.25">
      <c r="A109" t="s">
        <v>257</v>
      </c>
      <c r="B109">
        <v>0.205411297099097</v>
      </c>
      <c r="C109">
        <f>$B$109*$B$4*$B$10*$B$11</f>
        <v>-1.2053873155948887E-2</v>
      </c>
    </row>
    <row r="110" spans="1:3" x14ac:dyDescent="0.25">
      <c r="A110" t="s">
        <v>240</v>
      </c>
      <c r="B110">
        <v>-0.32067372077147899</v>
      </c>
      <c r="C110">
        <f>$B$110*$B$5*$B$10*$B$11</f>
        <v>-4.7044154937116341E-2</v>
      </c>
    </row>
    <row r="111" spans="1:3" x14ac:dyDescent="0.25">
      <c r="A111" t="s">
        <v>241</v>
      </c>
      <c r="B111">
        <v>7.3019333850417797E-2</v>
      </c>
      <c r="C111">
        <f>$B$111*$B$6*$B$10*$B$11</f>
        <v>1.0712236870548076E-2</v>
      </c>
    </row>
    <row r="112" spans="1:3" x14ac:dyDescent="0.25">
      <c r="A112" t="s">
        <v>270</v>
      </c>
      <c r="B112">
        <v>1.15599824762271</v>
      </c>
      <c r="C112">
        <f>$B$112*$B$7*$B$10*$B$11</f>
        <v>0.13863950653729296</v>
      </c>
    </row>
    <row r="113" spans="1:3" x14ac:dyDescent="0.25">
      <c r="A113" t="s">
        <v>277</v>
      </c>
      <c r="B113">
        <v>-0.52956733315319704</v>
      </c>
      <c r="C113">
        <f>$B$113*$B$8*$B$10*$B$11</f>
        <v>-7.2518133994371958E-2</v>
      </c>
    </row>
    <row r="114" spans="1:3" x14ac:dyDescent="0.25">
      <c r="A114" t="s">
        <v>271</v>
      </c>
      <c r="B114">
        <v>0.16033910340948301</v>
      </c>
      <c r="C114">
        <f>$B$114*$B$9*$B$10*$B$11</f>
        <v>1.8165055205062227E-2</v>
      </c>
    </row>
    <row r="115" spans="1:3" x14ac:dyDescent="0.25">
      <c r="A115" t="s">
        <v>206</v>
      </c>
      <c r="B115">
        <v>1.4065763154442701</v>
      </c>
      <c r="C115" s="7">
        <f>$B$115*$B$4*$B$5^2</f>
        <v>0.56263052617770881</v>
      </c>
    </row>
    <row r="116" spans="1:3" x14ac:dyDescent="0.25">
      <c r="A116" t="s">
        <v>207</v>
      </c>
      <c r="B116">
        <v>0.64713999867147298</v>
      </c>
      <c r="C116" s="7">
        <f>$B$116*$B$5^2*$B$6</f>
        <v>-0.64713999867147387</v>
      </c>
    </row>
    <row r="117" spans="1:3" x14ac:dyDescent="0.25">
      <c r="A117" t="s">
        <v>179</v>
      </c>
      <c r="B117">
        <v>-0.67813017241637996</v>
      </c>
      <c r="C117" s="7">
        <f>$B$117*$B$4*$B$6^2</f>
        <v>-0.27125206896655202</v>
      </c>
    </row>
    <row r="118" spans="1:3" x14ac:dyDescent="0.25">
      <c r="A118" t="s">
        <v>208</v>
      </c>
      <c r="B118">
        <v>0.85155166382848801</v>
      </c>
      <c r="C118" s="7">
        <f>$B$118*$B$5^2*$B$7</f>
        <v>-0.69614311033243426</v>
      </c>
    </row>
    <row r="119" spans="1:3" x14ac:dyDescent="0.25">
      <c r="A119" t="s">
        <v>181</v>
      </c>
      <c r="B119">
        <v>2.1950080649657999</v>
      </c>
      <c r="C119">
        <f>$B$119*$B$4*$B$7^2</f>
        <v>0.58677441153394916</v>
      </c>
    </row>
    <row r="120" spans="1:3" x14ac:dyDescent="0.25">
      <c r="A120" t="s">
        <v>182</v>
      </c>
      <c r="B120">
        <v>0.13330898003004199</v>
      </c>
      <c r="C120" s="7">
        <f>$B$120*$B$5*$B$7^2</f>
        <v>-8.9091128590611454E-2</v>
      </c>
    </row>
    <row r="121" spans="1:3" x14ac:dyDescent="0.25">
      <c r="A121" t="s">
        <v>221</v>
      </c>
      <c r="B121">
        <v>-9.9459153434833802E-2</v>
      </c>
      <c r="C121" s="7">
        <f>$B$121*$B$4^2*$B$8</f>
        <v>1.4854152332217544E-2</v>
      </c>
    </row>
    <row r="122" spans="1:3" x14ac:dyDescent="0.25">
      <c r="A122" t="s">
        <v>222</v>
      </c>
      <c r="B122">
        <v>-0.57031496830424599</v>
      </c>
      <c r="C122">
        <f>$B$122*$B$5^2*$B$8</f>
        <v>0.53235078949305215</v>
      </c>
    </row>
    <row r="123" spans="1:3" x14ac:dyDescent="0.25">
      <c r="A123" t="s">
        <v>184</v>
      </c>
      <c r="B123">
        <v>2.0021538057530899</v>
      </c>
      <c r="C123">
        <f>$B$123*$B$4*$B$8^2</f>
        <v>0.69778831582785417</v>
      </c>
    </row>
    <row r="124" spans="1:3" x14ac:dyDescent="0.25">
      <c r="A124" t="s">
        <v>185</v>
      </c>
      <c r="B124">
        <v>-1.59956171289079</v>
      </c>
      <c r="C124">
        <f>$B$124*$B$5*$B$8^2</f>
        <v>1.3936934696195231</v>
      </c>
    </row>
    <row r="125" spans="1:3" x14ac:dyDescent="0.25">
      <c r="A125" t="s">
        <v>285</v>
      </c>
      <c r="B125">
        <v>8.8773006028580806E-2</v>
      </c>
      <c r="C125">
        <f>$B$125*$B$4^2*$B$9</f>
        <v>-1.0968718209778069E-2</v>
      </c>
    </row>
    <row r="126" spans="1:3" x14ac:dyDescent="0.25">
      <c r="A126" t="s">
        <v>223</v>
      </c>
      <c r="B126">
        <v>0.346708564723676</v>
      </c>
      <c r="C126">
        <f>$B$126*$B$5^2*$B$9</f>
        <v>-0.26774387265216593</v>
      </c>
    </row>
    <row r="127" spans="1:3" x14ac:dyDescent="0.25">
      <c r="A127" t="s">
        <v>210</v>
      </c>
      <c r="B127">
        <v>1.8101678823377501</v>
      </c>
      <c r="C127">
        <f>$B$127*$B$8^2*$B$9</f>
        <v>-1.217979813169433</v>
      </c>
    </row>
    <row r="128" spans="1:3" x14ac:dyDescent="0.25">
      <c r="A128" t="s">
        <v>188</v>
      </c>
      <c r="B128">
        <v>-1.0097212828698201</v>
      </c>
      <c r="C128">
        <f>$B$128*$B$4*$B$9^2</f>
        <v>-0.24086374963241486</v>
      </c>
    </row>
    <row r="129" spans="1:3" x14ac:dyDescent="0.25">
      <c r="A129" t="s">
        <v>189</v>
      </c>
      <c r="B129">
        <v>1.1748209299825301</v>
      </c>
      <c r="C129">
        <f>$B$129*$B$5*$B$9^2</f>
        <v>-0.70061852499031574</v>
      </c>
    </row>
    <row r="130" spans="1:3" x14ac:dyDescent="0.25">
      <c r="A130" t="s">
        <v>211</v>
      </c>
      <c r="B130">
        <v>-1.0466992844812899</v>
      </c>
      <c r="C130">
        <f>$B$130*$B$7*$B$9^2</f>
        <v>0.51029274746092101</v>
      </c>
    </row>
    <row r="131" spans="1:3" x14ac:dyDescent="0.25">
      <c r="A131" t="s">
        <v>212</v>
      </c>
      <c r="B131">
        <v>0.60430580464136996</v>
      </c>
      <c r="C131">
        <f>$B$131*$B$8*$B$9^2</f>
        <v>-0.33639523811118865</v>
      </c>
    </row>
    <row r="132" spans="1:3" x14ac:dyDescent="0.25">
      <c r="A132" t="s">
        <v>190</v>
      </c>
      <c r="B132">
        <v>-0.246476253941698</v>
      </c>
      <c r="C132">
        <f>$B$132*$B$4^2*$B$10</f>
        <v>2.2315318626984777E-2</v>
      </c>
    </row>
    <row r="133" spans="1:3" x14ac:dyDescent="0.25">
      <c r="A133" t="s">
        <v>213</v>
      </c>
      <c r="B133">
        <v>5.4763227586951997</v>
      </c>
      <c r="C133">
        <f>$B$133*$B$5^2*$B$10</f>
        <v>-3.0988250721456572</v>
      </c>
    </row>
    <row r="134" spans="1:3" x14ac:dyDescent="0.25">
      <c r="A134" t="s">
        <v>225</v>
      </c>
      <c r="B134">
        <v>0.25618868396146899</v>
      </c>
      <c r="C134">
        <f>$B$134*$B$6^2*$B$10</f>
        <v>-0.14496660478955253</v>
      </c>
    </row>
    <row r="135" spans="1:3" x14ac:dyDescent="0.25">
      <c r="A135" t="s">
        <v>214</v>
      </c>
      <c r="B135">
        <v>0.75089730221847495</v>
      </c>
      <c r="C135">
        <f>$B$135*$B$7^2*$B$10</f>
        <v>-0.28396422144610156</v>
      </c>
    </row>
    <row r="136" spans="1:3" x14ac:dyDescent="0.25">
      <c r="A136" t="s">
        <v>191</v>
      </c>
      <c r="B136">
        <v>1.42923934881215</v>
      </c>
      <c r="C136">
        <f>$B$136*$B$8^2*$B$10</f>
        <v>-0.70465940698505469</v>
      </c>
    </row>
    <row r="137" spans="1:3" x14ac:dyDescent="0.25">
      <c r="A137" t="s">
        <v>192</v>
      </c>
      <c r="B137">
        <v>-1.8837585715856899</v>
      </c>
      <c r="C137">
        <f>$B$137*$B$9^2*$B$10</f>
        <v>0.63568682062489057</v>
      </c>
    </row>
    <row r="138" spans="1:3" x14ac:dyDescent="0.25">
      <c r="A138" t="s">
        <v>193</v>
      </c>
      <c r="B138">
        <v>-0.319230286234233</v>
      </c>
      <c r="C138">
        <f>$B$138*$B$4*$B$10^2</f>
        <v>-4.0886518171349792E-2</v>
      </c>
    </row>
    <row r="139" spans="1:3" x14ac:dyDescent="0.25">
      <c r="A139" t="s">
        <v>194</v>
      </c>
      <c r="B139">
        <v>3.5531791622240401</v>
      </c>
      <c r="C139">
        <f>$B$139*$B$5*$B$10^2</f>
        <v>-1.1377141412245162</v>
      </c>
    </row>
    <row r="140" spans="1:3" x14ac:dyDescent="0.25">
      <c r="A140" t="s">
        <v>195</v>
      </c>
      <c r="B140">
        <v>-1.2861590217813901</v>
      </c>
      <c r="C140">
        <f>$B$140*$B$6*$B$10^2</f>
        <v>0.41182311393165605</v>
      </c>
    </row>
    <row r="141" spans="1:3" x14ac:dyDescent="0.25">
      <c r="A141" t="s">
        <v>196</v>
      </c>
      <c r="B141">
        <v>-1.8106466168259501</v>
      </c>
      <c r="C141">
        <f>$B$141*$B$7*$B$10^2</f>
        <v>0.47395518054587815</v>
      </c>
    </row>
    <row r="142" spans="1:3" x14ac:dyDescent="0.25">
      <c r="A142" t="s">
        <v>197</v>
      </c>
      <c r="B142">
        <v>0.64202134392321397</v>
      </c>
      <c r="C142">
        <f>$B$142*$B$8*$B$10^2</f>
        <v>-0.19188836765788037</v>
      </c>
    </row>
    <row r="143" spans="1:3" x14ac:dyDescent="0.25">
      <c r="A143" t="s">
        <v>249</v>
      </c>
      <c r="B143">
        <v>-0.65572900487529995</v>
      </c>
      <c r="C143">
        <f>$B$143*$B$9*$B$10^2</f>
        <v>0.1621419585018897</v>
      </c>
    </row>
    <row r="144" spans="1:3" x14ac:dyDescent="0.25">
      <c r="A144" t="s">
        <v>284</v>
      </c>
      <c r="B144">
        <v>-0.214048214831632</v>
      </c>
      <c r="C144">
        <f>$B$144*$B$4^2*$B$11</f>
        <v>-8.879037059682517E-3</v>
      </c>
    </row>
    <row r="145" spans="1:3" x14ac:dyDescent="0.25">
      <c r="A145" t="s">
        <v>242</v>
      </c>
      <c r="B145">
        <v>0.18276978990489101</v>
      </c>
      <c r="C145">
        <f>$B$145*$B$5^2*$B$11</f>
        <v>4.7384760345712554E-2</v>
      </c>
    </row>
    <row r="146" spans="1:3" x14ac:dyDescent="0.25">
      <c r="A146" t="s">
        <v>278</v>
      </c>
      <c r="B146">
        <v>0.51005612946245305</v>
      </c>
      <c r="C146">
        <f>$B$146*$B$6^2*$B$11</f>
        <v>0.13223677430508043</v>
      </c>
    </row>
    <row r="147" spans="1:3" x14ac:dyDescent="0.25">
      <c r="A147" t="s">
        <v>272</v>
      </c>
      <c r="B147">
        <v>-1.7320804082421399</v>
      </c>
      <c r="C147">
        <f>$B$147*$B$7^2*$B$11</f>
        <v>-0.30010786703981118</v>
      </c>
    </row>
    <row r="148" spans="1:3" x14ac:dyDescent="0.25">
      <c r="A148" t="s">
        <v>279</v>
      </c>
      <c r="B148">
        <v>-1.77203947579911</v>
      </c>
      <c r="C148">
        <f>$B$148*$B$8^2*$B$11</f>
        <v>-0.40028925558015743</v>
      </c>
    </row>
    <row r="149" spans="1:3" x14ac:dyDescent="0.25">
      <c r="A149" t="s">
        <v>273</v>
      </c>
      <c r="B149">
        <v>1.02854930988455</v>
      </c>
      <c r="C149">
        <f>$B$149*$B$9^2*$B$11</f>
        <v>0.15902643902325048</v>
      </c>
    </row>
    <row r="150" spans="1:3" x14ac:dyDescent="0.25">
      <c r="A150" t="s">
        <v>243</v>
      </c>
      <c r="B150">
        <v>-0.57997744889215797</v>
      </c>
      <c r="C150">
        <f>$B$150*$B$10^2*$B$11</f>
        <v>-4.8146135401660115E-2</v>
      </c>
    </row>
    <row r="151" spans="1:3" x14ac:dyDescent="0.25">
      <c r="A151" t="s">
        <v>275</v>
      </c>
      <c r="B151">
        <v>5.8578605254678298E-2</v>
      </c>
      <c r="C151">
        <f>$B$151*$B$6*$B$11^2</f>
        <v>-3.9373822461992282E-3</v>
      </c>
    </row>
    <row r="152" spans="1:3" x14ac:dyDescent="0.25">
      <c r="A152" t="s">
        <v>280</v>
      </c>
      <c r="B152">
        <v>-0.40491006045305999</v>
      </c>
      <c r="C152">
        <f>$B$152*$B$7*$B$11^2</f>
        <v>2.2249212637725557E-2</v>
      </c>
    </row>
    <row r="153" spans="1:3" x14ac:dyDescent="0.25">
      <c r="A153" t="s">
        <v>286</v>
      </c>
      <c r="B153">
        <v>0.21526046636493701</v>
      </c>
      <c r="C153">
        <f>$B$153*$B$8*$B$11^2</f>
        <v>-1.3505664621938271E-2</v>
      </c>
    </row>
    <row r="154" spans="1:3" x14ac:dyDescent="0.25">
      <c r="A154" t="s">
        <v>281</v>
      </c>
      <c r="B154">
        <v>-0.259602453138504</v>
      </c>
      <c r="C154">
        <f>$B$154*$B$9*$B$11^2</f>
        <v>1.3475109852883369E-2</v>
      </c>
    </row>
    <row r="155" spans="1:3" x14ac:dyDescent="0.25">
      <c r="A155" t="s">
        <v>247</v>
      </c>
      <c r="B155">
        <v>7.5000335520508596E-2</v>
      </c>
      <c r="C155">
        <f>$B$155*$B$10*$B$11^2</f>
        <v>-2.8525928072007482E-3</v>
      </c>
    </row>
    <row r="156" spans="1:3" x14ac:dyDescent="0.25">
      <c r="A156" t="s">
        <v>215</v>
      </c>
      <c r="B156">
        <v>-0.12148541861418399</v>
      </c>
      <c r="C156">
        <f>$B$156*$B$4^3</f>
        <v>-7.7750667913077777E-3</v>
      </c>
    </row>
    <row r="157" spans="1:3" x14ac:dyDescent="0.25">
      <c r="A157" t="s">
        <v>216</v>
      </c>
      <c r="B157">
        <v>-2.2698217382561499</v>
      </c>
      <c r="C157">
        <f>$B$157*$B$5^3</f>
        <v>2.2698217382561543</v>
      </c>
    </row>
    <row r="158" spans="1:3" x14ac:dyDescent="0.25">
      <c r="A158" t="s">
        <v>218</v>
      </c>
      <c r="B158">
        <v>1.17822720529886</v>
      </c>
      <c r="C158">
        <f>$B$158*$B$10^3</f>
        <v>-0.21347799779248958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AA42"/>
  <sheetViews>
    <sheetView showGridLines="0" tabSelected="1" zoomScale="85" zoomScaleNormal="85" workbookViewId="0">
      <selection activeCell="D4" sqref="D4"/>
    </sheetView>
  </sheetViews>
  <sheetFormatPr defaultColWidth="9.140625" defaultRowHeight="15" x14ac:dyDescent="0.25"/>
  <cols>
    <col min="1" max="1" width="16" style="17" customWidth="1"/>
    <col min="2" max="2" width="6" style="17" customWidth="1"/>
    <col min="3" max="3" width="51.42578125" style="17" customWidth="1"/>
    <col min="4" max="4" width="15.42578125" style="17" customWidth="1"/>
    <col min="5" max="5" width="9.7109375" style="17" bestFit="1" customWidth="1"/>
    <col min="6" max="6" width="10" style="17" bestFit="1" customWidth="1"/>
    <col min="7" max="7" width="52.5703125" style="17" customWidth="1"/>
    <col min="8" max="8" width="30.7109375" style="17" hidden="1" customWidth="1"/>
    <col min="9" max="11" width="9.140625" style="17" hidden="1" customWidth="1"/>
    <col min="12" max="12" width="12.5703125" style="17" hidden="1" customWidth="1"/>
    <col min="13" max="13" width="8.7109375" style="17" hidden="1" customWidth="1"/>
    <col min="14" max="14" width="5.5703125" style="17" hidden="1" customWidth="1"/>
    <col min="15" max="15" width="9.140625" style="17" hidden="1" customWidth="1"/>
    <col min="16" max="16" width="11.7109375" style="17" hidden="1" customWidth="1"/>
    <col min="17" max="17" width="15.7109375" style="17" hidden="1" customWidth="1"/>
    <col min="18" max="18" width="10.28515625" style="17" hidden="1" customWidth="1"/>
    <col min="19" max="19" width="11.7109375" style="17" hidden="1" customWidth="1"/>
    <col min="20" max="20" width="15.7109375" style="17" hidden="1" customWidth="1"/>
    <col min="21" max="21" width="9.140625" style="17" hidden="1" customWidth="1"/>
    <col min="22" max="22" width="9.42578125" style="17" hidden="1" customWidth="1"/>
    <col min="23" max="23" width="16.85546875" style="17" hidden="1" customWidth="1"/>
    <col min="24" max="24" width="15.85546875" style="17" hidden="1" customWidth="1"/>
    <col min="25" max="25" width="11.7109375" style="17" hidden="1" customWidth="1"/>
    <col min="26" max="26" width="9.140625" style="17" hidden="1" customWidth="1"/>
    <col min="27" max="27" width="11.7109375" style="17" hidden="1" customWidth="1"/>
    <col min="28" max="16384" width="9.140625" style="17"/>
  </cols>
  <sheetData>
    <row r="1" spans="1:27" ht="15.75" x14ac:dyDescent="0.25">
      <c r="A1" s="16" t="s">
        <v>12</v>
      </c>
      <c r="P1" s="19">
        <v>2</v>
      </c>
      <c r="Q1" s="18"/>
      <c r="R1" s="18"/>
      <c r="S1" s="19">
        <v>3</v>
      </c>
      <c r="T1" s="18"/>
    </row>
    <row r="2" spans="1:27" ht="16.5" thickBot="1" x14ac:dyDescent="0.3">
      <c r="A2" s="20" t="s">
        <v>111</v>
      </c>
      <c r="B2" s="20"/>
      <c r="C2" s="20"/>
      <c r="D2" s="20"/>
      <c r="L2" s="86" t="s">
        <v>36</v>
      </c>
      <c r="M2" s="86" t="s">
        <v>37</v>
      </c>
      <c r="N2" s="86" t="s">
        <v>38</v>
      </c>
      <c r="P2" s="21" t="s">
        <v>46</v>
      </c>
      <c r="Q2" s="21" t="s">
        <v>47</v>
      </c>
      <c r="R2" s="18"/>
      <c r="S2" s="21" t="s">
        <v>82</v>
      </c>
      <c r="T2" s="21" t="s">
        <v>83</v>
      </c>
      <c r="V2" s="17" t="s">
        <v>104</v>
      </c>
      <c r="W2" s="17" t="s">
        <v>105</v>
      </c>
      <c r="X2" s="17" t="s">
        <v>108</v>
      </c>
      <c r="Y2" s="17" t="s">
        <v>106</v>
      </c>
      <c r="Z2" s="17" t="s">
        <v>108</v>
      </c>
      <c r="AA2" s="87" t="s">
        <v>107</v>
      </c>
    </row>
    <row r="3" spans="1:27" ht="23.25" customHeight="1" x14ac:dyDescent="0.25">
      <c r="A3" s="22" t="s">
        <v>4</v>
      </c>
      <c r="B3" s="23" t="s">
        <v>3</v>
      </c>
      <c r="C3" s="23" t="s">
        <v>0</v>
      </c>
      <c r="D3" s="24" t="s">
        <v>2</v>
      </c>
      <c r="E3" s="23" t="s">
        <v>11</v>
      </c>
      <c r="F3" s="25" t="s">
        <v>10</v>
      </c>
      <c r="L3" s="36">
        <v>4</v>
      </c>
      <c r="M3" s="36">
        <v>4.8</v>
      </c>
      <c r="N3" s="36">
        <v>0.4</v>
      </c>
      <c r="P3" s="26" t="s">
        <v>75</v>
      </c>
      <c r="Q3" s="27">
        <v>127.31760752383276</v>
      </c>
      <c r="R3" s="18"/>
      <c r="S3" s="26" t="s">
        <v>84</v>
      </c>
      <c r="T3" s="27">
        <v>0</v>
      </c>
      <c r="V3" s="17">
        <v>1</v>
      </c>
      <c r="W3" s="17">
        <v>12.5</v>
      </c>
      <c r="X3" s="88">
        <f>IF($D$27&lt;V3,W3,0)</f>
        <v>0</v>
      </c>
    </row>
    <row r="4" spans="1:27" x14ac:dyDescent="0.25">
      <c r="A4" s="28" t="s">
        <v>41</v>
      </c>
      <c r="B4" s="29" t="s">
        <v>5</v>
      </c>
      <c r="C4" s="30" t="s">
        <v>29</v>
      </c>
      <c r="D4" s="31">
        <v>45</v>
      </c>
      <c r="E4" s="32">
        <f>radP1avg_flawed_free!D4</f>
        <v>10</v>
      </c>
      <c r="F4" s="33">
        <f>radP1avg_flawed_free!E4</f>
        <v>60</v>
      </c>
      <c r="G4" s="65" t="str">
        <f>IF(D4&gt;F4,"Maximum value will be used in the calculation.",IF(D4&lt;E4,"Minimum value will be used in the calculation.",""))</f>
        <v/>
      </c>
      <c r="L4" s="36">
        <v>6</v>
      </c>
      <c r="M4" s="36">
        <v>6.9</v>
      </c>
      <c r="N4" s="36">
        <v>0.43</v>
      </c>
      <c r="P4" s="26" t="s">
        <v>76</v>
      </c>
      <c r="Q4" s="27">
        <v>140.04936827621603</v>
      </c>
      <c r="R4" s="18"/>
      <c r="S4" s="26" t="s">
        <v>86</v>
      </c>
      <c r="T4" s="34">
        <f>IF(SUM(X3:X11)&lt;0.1,0,SUM(X3:X11))</f>
        <v>0.31968575534733595</v>
      </c>
      <c r="V4" s="17">
        <v>2</v>
      </c>
      <c r="W4" s="17">
        <v>5.56</v>
      </c>
      <c r="X4" s="88">
        <f t="shared" ref="X4:X9" si="0">IF(AND($D$27&gt;=V3,$D$27&lt;V4),($D$27-V3)/(V4-V3)*(W4-W3)+W3,0)</f>
        <v>0</v>
      </c>
      <c r="Y4" s="17">
        <v>26.39</v>
      </c>
      <c r="Z4" s="88">
        <f>IF($D$27&lt;V4,Y4,0)</f>
        <v>0</v>
      </c>
      <c r="AA4" s="17">
        <v>13.14</v>
      </c>
    </row>
    <row r="5" spans="1:27" x14ac:dyDescent="0.25">
      <c r="A5" s="28" t="s">
        <v>9</v>
      </c>
      <c r="B5" s="29" t="s">
        <v>6</v>
      </c>
      <c r="C5" s="30" t="s">
        <v>8</v>
      </c>
      <c r="D5" s="31">
        <v>6.9</v>
      </c>
      <c r="E5" s="32">
        <v>4.8</v>
      </c>
      <c r="F5" s="33">
        <v>50.5</v>
      </c>
      <c r="G5" s="65" t="str">
        <f>IF(D5&gt;F5,"Maximum value will be used in the calculation.",IF(D5&lt;E5,"Minimum value will be used in the calculation.",""))</f>
        <v/>
      </c>
      <c r="L5" s="36">
        <v>8</v>
      </c>
      <c r="M5" s="36">
        <v>9.0500000000000007</v>
      </c>
      <c r="N5" s="36">
        <v>0.45</v>
      </c>
      <c r="P5" s="26" t="s">
        <v>77</v>
      </c>
      <c r="Q5" s="27">
        <v>152.78112902859934</v>
      </c>
      <c r="R5" s="18"/>
      <c r="S5" s="26" t="s">
        <v>87</v>
      </c>
      <c r="T5" s="34">
        <f>IF(SUM(Z4:Z13)&lt;0.1,0,SUM(Z4:Z13))</f>
        <v>7.64</v>
      </c>
      <c r="V5" s="17">
        <v>3</v>
      </c>
      <c r="W5" s="17">
        <v>4.17</v>
      </c>
      <c r="X5" s="88">
        <f t="shared" si="0"/>
        <v>0</v>
      </c>
      <c r="Y5" s="17">
        <v>23.61</v>
      </c>
      <c r="Z5" s="88">
        <f t="shared" ref="Z5:Z11" si="1">IF(AND($D$27&gt;=V4,$D$27&lt;V5),($D$27-V4)/(V5-V4)*(Y5-Y4)+Y4,0)</f>
        <v>0</v>
      </c>
      <c r="AA5" s="17">
        <v>12.28</v>
      </c>
    </row>
    <row r="6" spans="1:27" ht="15.75" thickBot="1" x14ac:dyDescent="0.3">
      <c r="A6" s="35" t="s">
        <v>30</v>
      </c>
      <c r="B6" s="36" t="s">
        <v>31</v>
      </c>
      <c r="C6" s="37" t="s">
        <v>32</v>
      </c>
      <c r="D6" s="38">
        <v>12</v>
      </c>
      <c r="E6" s="39">
        <v>12</v>
      </c>
      <c r="F6" s="40">
        <v>18</v>
      </c>
      <c r="G6" s="65" t="str">
        <f>IF(D6&gt;F6,"Maximum value will be used in the calculation.",IF(D6&lt;E6,"Minimum value will be used in the calculation.",""))</f>
        <v/>
      </c>
      <c r="L6" s="36">
        <v>10</v>
      </c>
      <c r="M6" s="36">
        <v>11.1</v>
      </c>
      <c r="N6" s="36">
        <v>0.49</v>
      </c>
      <c r="V6" s="17">
        <v>4</v>
      </c>
      <c r="W6" s="17">
        <v>2.78</v>
      </c>
      <c r="X6" s="88">
        <f t="shared" si="0"/>
        <v>0</v>
      </c>
      <c r="Y6" s="17">
        <v>18.399999999999999</v>
      </c>
      <c r="Z6" s="88">
        <f t="shared" si="1"/>
        <v>0</v>
      </c>
      <c r="AA6" s="17">
        <v>11.27</v>
      </c>
    </row>
    <row r="7" spans="1:27" x14ac:dyDescent="0.25">
      <c r="A7" s="28" t="s">
        <v>7</v>
      </c>
      <c r="B7" s="29" t="s">
        <v>6</v>
      </c>
      <c r="C7" s="41" t="s">
        <v>28</v>
      </c>
      <c r="D7" s="42"/>
      <c r="E7" s="43" t="s">
        <v>112</v>
      </c>
      <c r="L7" s="36">
        <v>12</v>
      </c>
      <c r="M7" s="36">
        <v>13.2</v>
      </c>
      <c r="N7" s="36">
        <v>0.54</v>
      </c>
      <c r="V7" s="17">
        <v>5</v>
      </c>
      <c r="W7" s="17">
        <v>1.74</v>
      </c>
      <c r="X7" s="88">
        <f t="shared" si="0"/>
        <v>0</v>
      </c>
      <c r="Y7" s="17">
        <v>16.670000000000002</v>
      </c>
      <c r="Z7" s="88">
        <f t="shared" si="1"/>
        <v>0</v>
      </c>
      <c r="AA7" s="17">
        <v>10.09</v>
      </c>
    </row>
    <row r="8" spans="1:27" ht="15.75" thickBot="1" x14ac:dyDescent="0.3">
      <c r="A8" s="44" t="s">
        <v>51</v>
      </c>
      <c r="B8" s="45" t="s">
        <v>6</v>
      </c>
      <c r="C8" s="46" t="s">
        <v>52</v>
      </c>
      <c r="D8" s="9">
        <f>IF(D5&lt;=13.2,D5^2*M15+D5*M16+M17,D5*M19+M20)</f>
        <v>0.42216299999999995</v>
      </c>
      <c r="H8" s="90" t="s">
        <v>102</v>
      </c>
      <c r="I8" s="89">
        <f>IF(D7&gt;0,D7,D8)</f>
        <v>0.42216299999999995</v>
      </c>
      <c r="L8" s="36">
        <v>14</v>
      </c>
      <c r="M8" s="36">
        <v>15.3</v>
      </c>
      <c r="N8" s="36">
        <v>0.54</v>
      </c>
      <c r="V8" s="17">
        <v>6</v>
      </c>
      <c r="W8" s="17">
        <v>1.39</v>
      </c>
      <c r="X8" s="88">
        <f t="shared" si="0"/>
        <v>0</v>
      </c>
      <c r="Y8" s="17">
        <v>15.63</v>
      </c>
      <c r="Z8" s="88">
        <f t="shared" si="1"/>
        <v>0</v>
      </c>
      <c r="AA8" s="17">
        <v>8.7899999999999991</v>
      </c>
    </row>
    <row r="9" spans="1:27" x14ac:dyDescent="0.25">
      <c r="L9" s="36">
        <v>18</v>
      </c>
      <c r="M9" s="36">
        <v>19.5</v>
      </c>
      <c r="N9" s="36">
        <v>0.63</v>
      </c>
      <c r="V9" s="17">
        <v>7</v>
      </c>
      <c r="W9" s="17">
        <v>1.22</v>
      </c>
      <c r="X9" s="88">
        <f t="shared" si="0"/>
        <v>0</v>
      </c>
      <c r="Y9" s="17">
        <v>12.15</v>
      </c>
      <c r="Z9" s="88">
        <f t="shared" si="1"/>
        <v>0</v>
      </c>
      <c r="AA9" s="17">
        <v>7.85</v>
      </c>
    </row>
    <row r="10" spans="1:27" ht="16.5" thickBot="1" x14ac:dyDescent="0.3">
      <c r="A10" s="20" t="s">
        <v>113</v>
      </c>
      <c r="B10" s="20"/>
      <c r="C10" s="20"/>
      <c r="D10" s="20"/>
      <c r="L10" s="36">
        <v>24</v>
      </c>
      <c r="M10" s="36">
        <v>25.8</v>
      </c>
      <c r="N10" s="36">
        <v>0.74</v>
      </c>
      <c r="V10" s="17">
        <v>8</v>
      </c>
      <c r="W10" s="17">
        <v>0.69</v>
      </c>
      <c r="X10" s="88">
        <f>IF(AND($D$27&gt;=V9,$D$27&lt;=V10),($D$27-V9)/(V10-V9)*(W10-W9)+W9,0)</f>
        <v>0</v>
      </c>
      <c r="Y10" s="17">
        <v>11.11</v>
      </c>
      <c r="Z10" s="88">
        <f t="shared" si="1"/>
        <v>0</v>
      </c>
      <c r="AA10" s="17">
        <v>6.93</v>
      </c>
    </row>
    <row r="11" spans="1:27" x14ac:dyDescent="0.25">
      <c r="A11" s="47" t="s">
        <v>4</v>
      </c>
      <c r="B11" s="48" t="s">
        <v>3</v>
      </c>
      <c r="C11" s="23" t="s">
        <v>0</v>
      </c>
      <c r="D11" s="49" t="s">
        <v>2</v>
      </c>
      <c r="E11" s="48" t="s">
        <v>11</v>
      </c>
      <c r="F11" s="50" t="s">
        <v>10</v>
      </c>
      <c r="L11" s="36">
        <v>30</v>
      </c>
      <c r="M11" s="36">
        <v>31.74</v>
      </c>
      <c r="N11" s="36">
        <v>0.85</v>
      </c>
      <c r="V11" s="17">
        <v>10</v>
      </c>
      <c r="X11" s="88">
        <f>IF($D$27&gt;V10,13.73*EXP(-0.376*$D$27),0)</f>
        <v>0.31968575534733595</v>
      </c>
      <c r="Y11" s="17">
        <v>7.64</v>
      </c>
      <c r="Z11" s="88">
        <f t="shared" si="1"/>
        <v>0</v>
      </c>
      <c r="AA11" s="17">
        <v>6.09</v>
      </c>
    </row>
    <row r="12" spans="1:27" x14ac:dyDescent="0.25">
      <c r="A12" s="28" t="s">
        <v>33</v>
      </c>
      <c r="B12" s="29" t="s">
        <v>6</v>
      </c>
      <c r="C12" s="41" t="s">
        <v>89</v>
      </c>
      <c r="D12" s="51">
        <v>0.05</v>
      </c>
      <c r="E12" s="52">
        <f>0.05*I8</f>
        <v>2.1108149999999999E-2</v>
      </c>
      <c r="F12" s="53">
        <f>0.8*I8</f>
        <v>0.33773039999999999</v>
      </c>
      <c r="G12" s="65" t="str">
        <f>IF(D12&gt;F12,"Maximum value will be used in the calculation.",IF(D12&lt;E12,"Minimum value will be used in the calculation.",""))</f>
        <v/>
      </c>
      <c r="H12" s="90" t="s">
        <v>66</v>
      </c>
      <c r="I12" s="89">
        <f>D12/I8*100</f>
        <v>11.843766507249571</v>
      </c>
      <c r="J12" s="17">
        <v>10</v>
      </c>
      <c r="L12" s="36">
        <v>36</v>
      </c>
      <c r="M12" s="36">
        <v>37.96</v>
      </c>
      <c r="N12" s="36">
        <v>0.95</v>
      </c>
      <c r="V12" s="17">
        <v>12</v>
      </c>
      <c r="Y12" s="17">
        <v>5.56</v>
      </c>
      <c r="Z12" s="88">
        <f>IF(AND($D$27&gt;=V11,$D$27&lt;=V12),($D$27-V11)/(V12-V11)*(Y12-Y11)+Y11,0)</f>
        <v>7.64</v>
      </c>
      <c r="AA12" s="17">
        <v>4.76</v>
      </c>
    </row>
    <row r="13" spans="1:27" x14ac:dyDescent="0.25">
      <c r="A13" s="28" t="s">
        <v>34</v>
      </c>
      <c r="B13" s="29" t="s">
        <v>6</v>
      </c>
      <c r="C13" s="30" t="s">
        <v>90</v>
      </c>
      <c r="D13" s="51">
        <v>0.3</v>
      </c>
      <c r="E13" s="52">
        <f>0.1*SQRT(D5*I8)</f>
        <v>0.17067292403893478</v>
      </c>
      <c r="F13" s="53">
        <f>3*SQRT(D5*I8)</f>
        <v>5.1201877211680431</v>
      </c>
      <c r="G13" s="65" t="str">
        <f>IF(D13&gt;F13,"Maximum value will be used in the calculation.",IF(D13&lt;E13,"Minimum value will be used in the calculation.",""))</f>
        <v/>
      </c>
      <c r="H13" s="90" t="s">
        <v>62</v>
      </c>
      <c r="I13" s="89">
        <f>D13/SQRT(D5*F12)</f>
        <v>0.19652220673763868</v>
      </c>
      <c r="J13" s="17">
        <v>0.2</v>
      </c>
      <c r="L13" s="36">
        <v>48</v>
      </c>
      <c r="M13" s="36">
        <v>50.5</v>
      </c>
      <c r="N13" s="36">
        <v>1.18</v>
      </c>
      <c r="Z13" s="88">
        <f>IF($D$27&gt;V12,36.593*EXP(-0.155*$D$27),0)</f>
        <v>0</v>
      </c>
    </row>
    <row r="14" spans="1:27" ht="15.75" thickBot="1" x14ac:dyDescent="0.3">
      <c r="A14" s="54" t="s">
        <v>35</v>
      </c>
      <c r="B14" s="55" t="s">
        <v>6</v>
      </c>
      <c r="C14" s="46" t="s">
        <v>91</v>
      </c>
      <c r="D14" s="56">
        <v>2.17</v>
      </c>
      <c r="E14" s="57">
        <f>D5*PI()*0.05</f>
        <v>1.0838494654884787</v>
      </c>
      <c r="F14" s="58">
        <f>D5*PI()*0.49</f>
        <v>10.621724761787091</v>
      </c>
      <c r="G14" s="65" t="str">
        <f>IF(D14&gt;F14,"Maximum value will be used in the calculation.",IF(D14&lt;E14,"Minimum value will be used in the calculation.",""))</f>
        <v/>
      </c>
      <c r="H14" s="90" t="s">
        <v>65</v>
      </c>
      <c r="I14" s="89">
        <f>D14/(D5*PI())*100</f>
        <v>10.010615261142402</v>
      </c>
      <c r="J14" s="17">
        <v>10</v>
      </c>
    </row>
    <row r="15" spans="1:27" x14ac:dyDescent="0.25">
      <c r="L15" s="17" t="s">
        <v>48</v>
      </c>
      <c r="M15" s="17">
        <v>1.2999999999999999E-3</v>
      </c>
    </row>
    <row r="16" spans="1:27" ht="15" customHeight="1" thickBot="1" x14ac:dyDescent="0.3">
      <c r="A16" s="20" t="s">
        <v>114</v>
      </c>
      <c r="B16" s="20"/>
      <c r="C16" s="20"/>
      <c r="D16" s="20"/>
      <c r="G16" s="66"/>
      <c r="L16" s="17" t="s">
        <v>49</v>
      </c>
      <c r="M16" s="17">
        <v>-6.7000000000000002E-3</v>
      </c>
    </row>
    <row r="17" spans="1:13" x14ac:dyDescent="0.25">
      <c r="A17" s="22" t="s">
        <v>4</v>
      </c>
      <c r="B17" s="23" t="s">
        <v>3</v>
      </c>
      <c r="C17" s="23" t="s">
        <v>0</v>
      </c>
      <c r="D17" s="24" t="s">
        <v>2</v>
      </c>
      <c r="E17" s="25" t="s">
        <v>11</v>
      </c>
      <c r="L17" s="17" t="s">
        <v>50</v>
      </c>
      <c r="M17" s="17">
        <v>0.40649999999999997</v>
      </c>
    </row>
    <row r="18" spans="1:13" ht="15.75" thickBot="1" x14ac:dyDescent="0.3">
      <c r="A18" s="28" t="s">
        <v>21</v>
      </c>
      <c r="B18" s="29" t="s">
        <v>1</v>
      </c>
      <c r="C18" s="30" t="s">
        <v>20</v>
      </c>
      <c r="D18" s="31">
        <v>0</v>
      </c>
      <c r="E18" s="59">
        <v>0</v>
      </c>
      <c r="F18" s="60"/>
      <c r="G18" s="65" t="str">
        <f>IF(D18&lt;E18,"Zero pressure will be used in the hoop stress calculation.","")</f>
        <v/>
      </c>
      <c r="H18" s="91" t="s">
        <v>110</v>
      </c>
      <c r="I18" s="89">
        <f>IF(D18&lt;E18,E18,D18)</f>
        <v>0</v>
      </c>
    </row>
    <row r="19" spans="1:13" x14ac:dyDescent="0.25">
      <c r="A19" s="61" t="s">
        <v>60</v>
      </c>
      <c r="B19" s="62" t="s">
        <v>40</v>
      </c>
      <c r="C19" s="41" t="s">
        <v>93</v>
      </c>
      <c r="D19" s="31">
        <v>75</v>
      </c>
      <c r="E19" s="63"/>
      <c r="H19" s="91" t="s">
        <v>68</v>
      </c>
      <c r="I19" s="89">
        <f>-ABS(D19-D20)/1.8</f>
        <v>-11.111111111111111</v>
      </c>
      <c r="L19" s="17" t="s">
        <v>49</v>
      </c>
      <c r="M19" s="17">
        <v>1.7999999999999999E-2</v>
      </c>
    </row>
    <row r="20" spans="1:13" ht="14.25" customHeight="1" thickBot="1" x14ac:dyDescent="0.3">
      <c r="A20" s="54" t="s">
        <v>61</v>
      </c>
      <c r="B20" s="55" t="s">
        <v>40</v>
      </c>
      <c r="C20" s="46" t="s">
        <v>92</v>
      </c>
      <c r="D20" s="64">
        <v>55</v>
      </c>
      <c r="E20" s="65" t="str">
        <f>IF(ABS(D19-D20)&gt;54,"A maximum temperature difference of 36°F will be used for a pipe with no defect. A maximum temperature difference of 54°F will be used for a pipe with a defect. ",IF(ABS(D19-D20)&gt;36,"A maximum temperature difference of 36°F will be used for a pipe with no defect.",""))</f>
        <v/>
      </c>
      <c r="L20" s="17" t="s">
        <v>50</v>
      </c>
      <c r="M20" s="17">
        <v>0.2737</v>
      </c>
    </row>
    <row r="22" spans="1:13" ht="16.5" thickBot="1" x14ac:dyDescent="0.3">
      <c r="A22" s="20" t="s">
        <v>115</v>
      </c>
      <c r="B22" s="20"/>
      <c r="C22" s="20"/>
      <c r="D22" s="20"/>
    </row>
    <row r="23" spans="1:13" x14ac:dyDescent="0.25">
      <c r="A23" s="47" t="s">
        <v>4</v>
      </c>
      <c r="B23" s="23" t="s">
        <v>3</v>
      </c>
      <c r="C23" s="23" t="s">
        <v>0</v>
      </c>
      <c r="D23" s="25" t="s">
        <v>2</v>
      </c>
      <c r="E23" s="66"/>
    </row>
    <row r="24" spans="1:13" x14ac:dyDescent="0.25">
      <c r="A24" s="28" t="s">
        <v>43</v>
      </c>
      <c r="B24" s="67"/>
      <c r="C24" s="41" t="s">
        <v>42</v>
      </c>
      <c r="D24" s="68"/>
    </row>
    <row r="25" spans="1:13" x14ac:dyDescent="0.25">
      <c r="A25" s="28" t="s">
        <v>57</v>
      </c>
      <c r="B25" s="29" t="s">
        <v>58</v>
      </c>
      <c r="C25" s="30" t="s">
        <v>67</v>
      </c>
      <c r="D25" s="10">
        <f>INDEX(Q3:Q5,P1)</f>
        <v>140.04936827621603</v>
      </c>
      <c r="F25" s="69"/>
    </row>
    <row r="26" spans="1:13" x14ac:dyDescent="0.25">
      <c r="A26" s="28" t="s">
        <v>231</v>
      </c>
      <c r="B26" s="29" t="s">
        <v>58</v>
      </c>
      <c r="C26" s="30" t="s">
        <v>232</v>
      </c>
      <c r="D26" s="42"/>
      <c r="E26" s="43" t="s">
        <v>112</v>
      </c>
      <c r="F26" s="69"/>
      <c r="H26" s="90" t="s">
        <v>117</v>
      </c>
      <c r="I26" s="89">
        <f>IF(D26&gt;0,D26,D25)</f>
        <v>140.04936827621603</v>
      </c>
    </row>
    <row r="27" spans="1:13" x14ac:dyDescent="0.25">
      <c r="A27" s="28" t="s">
        <v>44</v>
      </c>
      <c r="B27" s="29" t="s">
        <v>31</v>
      </c>
      <c r="C27" s="30" t="s">
        <v>59</v>
      </c>
      <c r="D27" s="70">
        <v>10</v>
      </c>
      <c r="F27" s="69"/>
    </row>
    <row r="28" spans="1:13" ht="15.75" thickBot="1" x14ac:dyDescent="0.3">
      <c r="A28" s="44" t="s">
        <v>116</v>
      </c>
      <c r="B28" s="71"/>
      <c r="C28" s="72" t="s">
        <v>45</v>
      </c>
      <c r="D28" s="73">
        <v>12</v>
      </c>
      <c r="E28" s="66"/>
      <c r="H28" s="90" t="s">
        <v>85</v>
      </c>
      <c r="I28" s="89">
        <f>INDEX(T3:T5,S1)</f>
        <v>7.64</v>
      </c>
    </row>
    <row r="29" spans="1:13" x14ac:dyDescent="0.25">
      <c r="H29" s="92" t="s">
        <v>53</v>
      </c>
      <c r="I29" s="93" t="s">
        <v>54</v>
      </c>
      <c r="J29" s="92" t="s">
        <v>55</v>
      </c>
      <c r="K29" s="94">
        <f>D27*D6*(D5/12)*I26+I28*D5*(D6*12)</f>
        <v>17254.510411058909</v>
      </c>
    </row>
    <row r="30" spans="1:13" ht="15.75" x14ac:dyDescent="0.25">
      <c r="A30" s="16" t="s">
        <v>19</v>
      </c>
      <c r="H30" s="95" t="s">
        <v>63</v>
      </c>
      <c r="I30" s="36" t="s">
        <v>56</v>
      </c>
      <c r="J30" s="83" t="s">
        <v>64</v>
      </c>
      <c r="K30" s="96">
        <f>K29/(D5*(D6*12))</f>
        <v>17.365650574737227</v>
      </c>
    </row>
    <row r="31" spans="1:13" ht="16.5" thickBot="1" x14ac:dyDescent="0.3">
      <c r="A31" s="20" t="s">
        <v>99</v>
      </c>
      <c r="B31" s="20"/>
      <c r="C31" s="20"/>
      <c r="D31" s="20"/>
    </row>
    <row r="32" spans="1:13" x14ac:dyDescent="0.25">
      <c r="A32" s="74" t="s">
        <v>4</v>
      </c>
      <c r="B32" s="23" t="s">
        <v>3</v>
      </c>
      <c r="C32" s="23" t="s">
        <v>0</v>
      </c>
      <c r="D32" s="25" t="s">
        <v>2</v>
      </c>
    </row>
    <row r="33" spans="1:5" x14ac:dyDescent="0.25">
      <c r="A33" s="75" t="s">
        <v>94</v>
      </c>
      <c r="B33" s="76" t="s">
        <v>5</v>
      </c>
      <c r="C33" s="77" t="s">
        <v>29</v>
      </c>
      <c r="D33" s="11">
        <f>D4</f>
        <v>45</v>
      </c>
    </row>
    <row r="34" spans="1:5" x14ac:dyDescent="0.25">
      <c r="A34" s="28" t="s">
        <v>39</v>
      </c>
      <c r="B34" s="29" t="s">
        <v>5</v>
      </c>
      <c r="C34" s="30" t="s">
        <v>95</v>
      </c>
      <c r="D34" s="12">
        <f>IF(D5&lt;=13.2,MAX(radP1avg_flawed_free!F12,radP1max_flawed_free!F12,radP1avg_flawed_fixed!F13,radP1max_flawed_fixed!F13),MAX(radP1avg_flawed_free_largeOD!F12,radP1max_flawed_free_largeOD!F12,radP1avg_flawed_fixed_largeOD!F13,radP1max_flawed_fixed_largeOD!F13))</f>
        <v>39.44490556613831</v>
      </c>
      <c r="E34" s="65" t="str">
        <f>IF(D5&lt;4.8,"Diameter less than 4'' (nominal), result is for 4'' (nominal) pipe.",IF(D5&gt;50.5,"Diameter greater than 48'' (nominal), result is for 48'' (nominal) pipe.",""))</f>
        <v/>
      </c>
    </row>
    <row r="35" spans="1:5" ht="15.75" thickBot="1" x14ac:dyDescent="0.3">
      <c r="A35" s="78" t="s">
        <v>98</v>
      </c>
      <c r="B35" s="79" t="s">
        <v>101</v>
      </c>
      <c r="C35" s="72" t="s">
        <v>96</v>
      </c>
      <c r="D35" s="13">
        <f>D33/D34</f>
        <v>1.1408317336328089</v>
      </c>
    </row>
    <row r="36" spans="1:5" x14ac:dyDescent="0.25">
      <c r="D36" s="80"/>
    </row>
    <row r="37" spans="1:5" ht="16.5" thickBot="1" x14ac:dyDescent="0.3">
      <c r="A37" s="81" t="s">
        <v>100</v>
      </c>
      <c r="B37" s="81"/>
      <c r="C37" s="81"/>
      <c r="D37" s="81"/>
    </row>
    <row r="38" spans="1:5" x14ac:dyDescent="0.25">
      <c r="A38" s="74" t="s">
        <v>4</v>
      </c>
      <c r="B38" s="23" t="s">
        <v>3</v>
      </c>
      <c r="C38" s="23" t="s">
        <v>0</v>
      </c>
      <c r="D38" s="25" t="s">
        <v>2</v>
      </c>
    </row>
    <row r="39" spans="1:5" x14ac:dyDescent="0.25">
      <c r="A39" s="75" t="s">
        <v>94</v>
      </c>
      <c r="B39" s="76" t="s">
        <v>5</v>
      </c>
      <c r="C39" s="77" t="s">
        <v>29</v>
      </c>
      <c r="D39" s="11">
        <f>D4</f>
        <v>45</v>
      </c>
    </row>
    <row r="40" spans="1:5" x14ac:dyDescent="0.25">
      <c r="A40" s="28" t="s">
        <v>79</v>
      </c>
      <c r="B40" s="29" t="s">
        <v>5</v>
      </c>
      <c r="C40" s="30" t="s">
        <v>287</v>
      </c>
      <c r="D40" s="12">
        <f>IF(D5&lt;=13.2,MAX(radP1avg_flawless_free!F9,radP1max_flawless_free!F9,radP1avg_flawless_fixed!F10,radP1max_flawless_fixed!F10),MAX(radP1avg_flawless_free_largeOD!F9,radP1max_flawless_free_largeOD!F9,radP1avg_flawless_fixed_largeOD!F10,radP1max_flawless_fixed_largeOD!F10))</f>
        <v>27.810194428830442</v>
      </c>
    </row>
    <row r="41" spans="1:5" x14ac:dyDescent="0.25">
      <c r="A41" s="82" t="s">
        <v>88</v>
      </c>
      <c r="B41" s="36" t="s">
        <v>101</v>
      </c>
      <c r="C41" s="83" t="s">
        <v>97</v>
      </c>
      <c r="D41" s="14">
        <f>D4/D40</f>
        <v>1.6181116645969624</v>
      </c>
    </row>
    <row r="42" spans="1:5" ht="15.75" thickBot="1" x14ac:dyDescent="0.3">
      <c r="A42" s="84" t="s">
        <v>109</v>
      </c>
      <c r="B42" s="79" t="s">
        <v>5</v>
      </c>
      <c r="C42" s="85" t="s">
        <v>103</v>
      </c>
      <c r="D42" s="15">
        <f>I18*D5/(2*I8)/1000</f>
        <v>0</v>
      </c>
    </row>
  </sheetData>
  <sheetProtection algorithmName="SHA-512" hashValue="+9rhqNl69V7/GScjHG+bHeVtgEI7EwbZHkoB1CfQ6yTSVPjqTkgdNOX+9VpHibLr0LGaylapw4Q8fXii5zed0A==" saltValue="YdS5d+SHQvk3ZFC+W7mvvw==" spinCount="100000" sheet="1" selectLockedCells="1"/>
  <mergeCells count="6">
    <mergeCell ref="A37:D37"/>
    <mergeCell ref="A31:D31"/>
    <mergeCell ref="A2:D2"/>
    <mergeCell ref="A10:D10"/>
    <mergeCell ref="A16:D16"/>
    <mergeCell ref="A22:D22"/>
  </mergeCells>
  <conditionalFormatting sqref="D12">
    <cfRule type="cellIs" dxfId="8" priority="11" operator="notBetween">
      <formula>$E$12</formula>
      <formula>$F$12</formula>
    </cfRule>
  </conditionalFormatting>
  <conditionalFormatting sqref="D13">
    <cfRule type="cellIs" dxfId="7" priority="10" operator="notBetween">
      <formula>$E$13</formula>
      <formula>$F$13</formula>
    </cfRule>
  </conditionalFormatting>
  <conditionalFormatting sqref="D14">
    <cfRule type="cellIs" dxfId="6" priority="9" operator="notBetween">
      <formula>$E$14</formula>
      <formula>$F$14</formula>
    </cfRule>
  </conditionalFormatting>
  <conditionalFormatting sqref="D18">
    <cfRule type="cellIs" dxfId="5" priority="8" operator="lessThan">
      <formula>$E$18</formula>
    </cfRule>
  </conditionalFormatting>
  <conditionalFormatting sqref="D6">
    <cfRule type="cellIs" dxfId="4" priority="7" operator="notBetween">
      <formula>$E$6</formula>
      <formula>$F$6</formula>
    </cfRule>
  </conditionalFormatting>
  <conditionalFormatting sqref="D5">
    <cfRule type="cellIs" dxfId="3" priority="6" operator="notBetween">
      <formula>$E$5</formula>
      <formula>$F$5</formula>
    </cfRule>
  </conditionalFormatting>
  <conditionalFormatting sqref="D4">
    <cfRule type="cellIs" dxfId="2" priority="5" operator="notBetween">
      <formula>$E$4</formula>
      <formula>$F$4</formula>
    </cfRule>
  </conditionalFormatting>
  <conditionalFormatting sqref="D35">
    <cfRule type="cellIs" dxfId="1" priority="2" operator="lessThan">
      <formula>1.5</formula>
    </cfRule>
  </conditionalFormatting>
  <conditionalFormatting sqref="D41">
    <cfRule type="cellIs" dxfId="0" priority="1" operator="lessThan">
      <formula>1.5</formula>
    </cfRule>
  </conditionalFormatting>
  <pageMargins left="0.7" right="0.7" top="0.75" bottom="0.75" header="0.3" footer="0.3"/>
  <pageSetup orientation="portrait" r:id="rId1"/>
  <ignoredErrors>
    <ignoredError sqref="G4:G6 G12:G14 G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6" r:id="rId4" name="Drop Down 4">
              <controlPr locked="0" defaultSize="0" autoLine="0" autoPict="0">
                <anchor moveWithCells="1">
                  <from>
                    <xdr:col>3</xdr:col>
                    <xdr:colOff>0</xdr:colOff>
                    <xdr:row>23</xdr:row>
                    <xdr:rowOff>0</xdr:rowOff>
                  </from>
                  <to>
                    <xdr:col>3</xdr:col>
                    <xdr:colOff>1019175</xdr:colOff>
                    <xdr:row>24</xdr:row>
                    <xdr:rowOff>0</xdr:rowOff>
                  </to>
                </anchor>
              </controlPr>
            </control>
          </mc:Choice>
        </mc:AlternateContent>
        <mc:AlternateContent xmlns:mc="http://schemas.openxmlformats.org/markup-compatibility/2006">
          <mc:Choice Requires="x14">
            <control shapeId="18440" r:id="rId5" name="Drop Down 8">
              <controlPr locked="0" defaultSize="0" autoLine="0" autoPict="0">
                <anchor moveWithCells="1">
                  <from>
                    <xdr:col>3</xdr:col>
                    <xdr:colOff>0</xdr:colOff>
                    <xdr:row>27</xdr:row>
                    <xdr:rowOff>0</xdr:rowOff>
                  </from>
                  <to>
                    <xdr:col>3</xdr:col>
                    <xdr:colOff>1019175</xdr:colOff>
                    <xdr:row>27</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3A24-D10C-45D5-9925-BDC7DD1D7DE1}">
  <dimension ref="A1"/>
  <sheetViews>
    <sheetView workbookViewId="0">
      <selection activeCell="E30" sqref="E30"/>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
  <sheetViews>
    <sheetView showGridLines="0" zoomScaleNormal="100" workbookViewId="0">
      <selection activeCell="L1" sqref="L1"/>
    </sheetView>
  </sheetViews>
  <sheetFormatPr defaultColWidth="9.140625" defaultRowHeight="15" x14ac:dyDescent="0.25"/>
  <cols>
    <col min="1" max="16384" width="9.140625" style="1"/>
  </cols>
  <sheetData/>
  <sheetProtection algorithmName="SHA-512" hashValue="57gUNZdeqiodVD/rtlcyi8QIHFsiALV5g4KQcwttNuOiSBYqfRUw4O6i5Yqtc1cLz6mXddZwSiWxDYilPA96tQ==" saltValue="8/IeiD4GeVm4AE+w5+KqsA==" spinCount="100000" sheet="1" objects="1" scenarios="1" selectLockedCells="1" selectUnlockedCell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50"/>
  </sheetPr>
  <dimension ref="A1:H40"/>
  <sheetViews>
    <sheetView workbookViewId="0">
      <selection activeCell="E30" sqref="E30"/>
    </sheetView>
  </sheetViews>
  <sheetFormatPr defaultRowHeight="15" x14ac:dyDescent="0.25"/>
  <cols>
    <col min="1" max="1" width="22.85546875" customWidth="1"/>
    <col min="2" max="3" width="12.7109375" bestFit="1"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7" si="0">IF($F4&lt;$D4,$D4,IF($F4&gt;$E4,$E4,$F4))</f>
        <v>45</v>
      </c>
      <c r="H4" s="2">
        <f t="shared" ref="H4:H7" si="1">(G4-MEDIAN(D4:E4))/(MAX(D4:E4)-MEDIAN(D4:E4))</f>
        <v>0.4</v>
      </c>
    </row>
    <row r="5" spans="1:8" x14ac:dyDescent="0.25">
      <c r="A5" t="s">
        <v>69</v>
      </c>
      <c r="B5" s="8">
        <f t="shared" ref="B5:B7" si="2">H5</f>
        <v>-0.61290322580645196</v>
      </c>
      <c r="D5">
        <v>4.8</v>
      </c>
      <c r="E5">
        <v>15.65</v>
      </c>
      <c r="F5" s="3">
        <f>Calculator!D5</f>
        <v>6.9</v>
      </c>
      <c r="G5" s="8">
        <f t="shared" si="0"/>
        <v>6.9</v>
      </c>
      <c r="H5" s="2">
        <f t="shared" si="1"/>
        <v>-0.61290322580645196</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9" spans="1:8" x14ac:dyDescent="0.25">
      <c r="B9" t="s">
        <v>78</v>
      </c>
      <c r="C9">
        <f>SUM(C12:C40)</f>
        <v>24.476511420613289</v>
      </c>
      <c r="F9" s="2">
        <f>IF(B7&gt;-1,MAX(C9,0),0)</f>
        <v>24.476511420613289</v>
      </c>
    </row>
    <row r="11" spans="1:8" x14ac:dyDescent="0.25">
      <c r="A11" t="s">
        <v>15</v>
      </c>
      <c r="B11" t="s">
        <v>14</v>
      </c>
      <c r="C11" t="s">
        <v>13</v>
      </c>
    </row>
    <row r="12" spans="1:8" x14ac:dyDescent="0.25">
      <c r="A12" t="s">
        <v>123</v>
      </c>
      <c r="B12">
        <v>39.898989990889902</v>
      </c>
      <c r="C12">
        <f>$B$12*1</f>
        <v>39.898989990889902</v>
      </c>
    </row>
    <row r="13" spans="1:8" x14ac:dyDescent="0.25">
      <c r="A13" t="s">
        <v>124</v>
      </c>
      <c r="B13">
        <v>9.55947225377545</v>
      </c>
      <c r="C13">
        <f>$B$13*$B$4</f>
        <v>3.8237889015101802</v>
      </c>
    </row>
    <row r="14" spans="1:8" x14ac:dyDescent="0.25">
      <c r="A14" t="s">
        <v>125</v>
      </c>
      <c r="B14">
        <v>-23.509941205324601</v>
      </c>
      <c r="C14">
        <f>$B$14*$B$5</f>
        <v>14.409318803263474</v>
      </c>
    </row>
    <row r="15" spans="1:8" x14ac:dyDescent="0.25">
      <c r="A15" t="s">
        <v>126</v>
      </c>
      <c r="B15">
        <v>11.247950214888901</v>
      </c>
      <c r="C15">
        <f>$B$15*$B$6</f>
        <v>-11.247950214888901</v>
      </c>
    </row>
    <row r="16" spans="1:8" x14ac:dyDescent="0.25">
      <c r="A16" t="s">
        <v>130</v>
      </c>
      <c r="B16">
        <v>24.9160499355804</v>
      </c>
      <c r="C16">
        <f>$B$16*$B$7</f>
        <v>-14.098964513480569</v>
      </c>
    </row>
    <row r="17" spans="1:3" x14ac:dyDescent="0.25">
      <c r="A17" t="s">
        <v>131</v>
      </c>
      <c r="B17">
        <v>-6.8069859145257201</v>
      </c>
      <c r="C17">
        <f>$B$17*$B$4*$B$5</f>
        <v>1.6688094500127582</v>
      </c>
    </row>
    <row r="18" spans="1:3" x14ac:dyDescent="0.25">
      <c r="A18" t="s">
        <v>132</v>
      </c>
      <c r="B18">
        <v>3.7815993184732601</v>
      </c>
      <c r="C18">
        <f>$B$18*$B$4*$B$6</f>
        <v>-1.5126397273893042</v>
      </c>
    </row>
    <row r="19" spans="1:3" x14ac:dyDescent="0.25">
      <c r="A19" t="s">
        <v>133</v>
      </c>
      <c r="B19">
        <v>-5.2208575960381696</v>
      </c>
      <c r="C19">
        <f>$B$19*$B$5*$B$6</f>
        <v>-3.1998804620879122</v>
      </c>
    </row>
    <row r="20" spans="1:3" x14ac:dyDescent="0.25">
      <c r="A20" t="s">
        <v>146</v>
      </c>
      <c r="B20">
        <v>13.543941951094901</v>
      </c>
      <c r="C20">
        <f>$B$20*$B$4*$B$7</f>
        <v>-3.0655831471655723</v>
      </c>
    </row>
    <row r="21" spans="1:3" x14ac:dyDescent="0.25">
      <c r="A21" t="s">
        <v>147</v>
      </c>
      <c r="B21">
        <v>-15.884497317050201</v>
      </c>
      <c r="C21">
        <f>$B$21*$B$5*$B$7</f>
        <v>-5.5090080577875051</v>
      </c>
    </row>
    <row r="22" spans="1:3" x14ac:dyDescent="0.25">
      <c r="A22" t="s">
        <v>148</v>
      </c>
      <c r="B22">
        <v>6.7936497349919298</v>
      </c>
      <c r="C22">
        <f>$B$22*$B$6*$B$7</f>
        <v>3.8442460493662791</v>
      </c>
    </row>
    <row r="23" spans="1:3" x14ac:dyDescent="0.25">
      <c r="A23" t="s">
        <v>152</v>
      </c>
      <c r="B23">
        <v>-2.5006792810662999</v>
      </c>
      <c r="C23">
        <f>$B$23*$B$4^2</f>
        <v>-0.40010868497060809</v>
      </c>
    </row>
    <row r="24" spans="1:3" x14ac:dyDescent="0.25">
      <c r="A24" t="s">
        <v>200</v>
      </c>
      <c r="B24">
        <v>9.5539564660517104</v>
      </c>
      <c r="C24">
        <f>$B$24*$B$5^2</f>
        <v>3.5889472260610527</v>
      </c>
    </row>
    <row r="25" spans="1:3" x14ac:dyDescent="0.25">
      <c r="A25" t="s">
        <v>157</v>
      </c>
      <c r="B25">
        <v>-11.5886494427335</v>
      </c>
      <c r="C25">
        <f>$B$25*$B$7^2</f>
        <v>-3.710640456542273</v>
      </c>
    </row>
    <row r="26" spans="1:3" x14ac:dyDescent="0.25">
      <c r="A26" t="s">
        <v>158</v>
      </c>
      <c r="B26">
        <v>-0.85110191712355898</v>
      </c>
      <c r="C26">
        <f>$B$26*$B$4*$B$5*$B$6</f>
        <v>-0.20865724419803394</v>
      </c>
    </row>
    <row r="27" spans="1:3" x14ac:dyDescent="0.25">
      <c r="A27" t="s">
        <v>170</v>
      </c>
      <c r="B27">
        <v>-6.3387024611680198</v>
      </c>
      <c r="C27">
        <f>$B$27*$B$4*$B$5*$B$7</f>
        <v>-0.87934700702198498</v>
      </c>
    </row>
    <row r="28" spans="1:3" x14ac:dyDescent="0.25">
      <c r="A28" t="s">
        <v>171</v>
      </c>
      <c r="B28">
        <v>3.69171242422768</v>
      </c>
      <c r="C28">
        <f>$B$28*$B$4*$B$6*$B$7</f>
        <v>0.83559508987553222</v>
      </c>
    </row>
    <row r="29" spans="1:3" x14ac:dyDescent="0.25">
      <c r="A29" t="s">
        <v>172</v>
      </c>
      <c r="B29">
        <v>-3.79216975101901</v>
      </c>
      <c r="C29">
        <f>$B$29*$B$5*$B$6*$B$7</f>
        <v>1.3151875881169717</v>
      </c>
    </row>
    <row r="30" spans="1:3" x14ac:dyDescent="0.25">
      <c r="A30" t="s">
        <v>178</v>
      </c>
      <c r="B30">
        <v>0.37838385205297898</v>
      </c>
      <c r="C30">
        <f>$B$30*$B$4^2*$B$5</f>
        <v>-3.7106029362614742E-2</v>
      </c>
    </row>
    <row r="31" spans="1:3" x14ac:dyDescent="0.25">
      <c r="A31" t="s">
        <v>206</v>
      </c>
      <c r="B31">
        <v>1.32273213357246</v>
      </c>
      <c r="C31">
        <f>$B$31*$B$4*$B$5^2</f>
        <v>0.19875392308830744</v>
      </c>
    </row>
    <row r="32" spans="1:3" x14ac:dyDescent="0.25">
      <c r="A32" t="s">
        <v>220</v>
      </c>
      <c r="B32">
        <v>-0.242366407945179</v>
      </c>
      <c r="C32">
        <f>$B$32*$B$4^2*$B$6</f>
        <v>3.8778625271228648E-2</v>
      </c>
    </row>
    <row r="33" spans="1:3" x14ac:dyDescent="0.25">
      <c r="A33" t="s">
        <v>207</v>
      </c>
      <c r="B33">
        <v>1.2343599860086101</v>
      </c>
      <c r="C33">
        <f>$B$33*$B$5^2*$B$6</f>
        <v>-0.46368777830292274</v>
      </c>
    </row>
    <row r="34" spans="1:3" x14ac:dyDescent="0.25">
      <c r="A34" t="s">
        <v>190</v>
      </c>
      <c r="B34">
        <v>-2.68021259017091</v>
      </c>
      <c r="C34">
        <f>$B$34*$B$4^2*$B$7</f>
        <v>0.24265947319966799</v>
      </c>
    </row>
    <row r="35" spans="1:3" x14ac:dyDescent="0.25">
      <c r="A35" t="s">
        <v>213</v>
      </c>
      <c r="B35">
        <v>7.3388163450969301</v>
      </c>
      <c r="C35">
        <f>$B$35*$B$5^2*$B$7</f>
        <v>-1.5599757908874654</v>
      </c>
    </row>
    <row r="36" spans="1:3" x14ac:dyDescent="0.25">
      <c r="A36" t="s">
        <v>193</v>
      </c>
      <c r="B36">
        <v>3.2138357771739501</v>
      </c>
      <c r="C36">
        <f>$B$36*$B$4*$B$7^2</f>
        <v>0.41162308392863795</v>
      </c>
    </row>
    <row r="37" spans="1:3" x14ac:dyDescent="0.25">
      <c r="A37" t="s">
        <v>194</v>
      </c>
      <c r="B37">
        <v>8.3535580525676902</v>
      </c>
      <c r="C37">
        <f>$B$37*$B$5*$B$7^2</f>
        <v>-1.6393793180936844</v>
      </c>
    </row>
    <row r="38" spans="1:3" x14ac:dyDescent="0.25">
      <c r="A38" t="s">
        <v>195</v>
      </c>
      <c r="B38">
        <v>-4.3208546009423801</v>
      </c>
      <c r="C38">
        <f>$B$38*$B$6*$B$7^2</f>
        <v>1.383520829439445</v>
      </c>
    </row>
    <row r="39" spans="1:3" x14ac:dyDescent="0.25">
      <c r="A39" t="s">
        <v>216</v>
      </c>
      <c r="B39">
        <v>-2.7260456230847701</v>
      </c>
      <c r="C39">
        <f>$B$39*$B$5^3</f>
        <v>0.62763743844578801</v>
      </c>
    </row>
    <row r="40" spans="1:3" x14ac:dyDescent="0.25">
      <c r="A40" t="s">
        <v>218</v>
      </c>
      <c r="B40">
        <v>1.5366362768174799</v>
      </c>
      <c r="C40">
        <f>$B$40*$B$7^3</f>
        <v>-0.27841661967658754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9"/>
  <sheetViews>
    <sheetView workbookViewId="0">
      <selection activeCell="E30" sqref="E30"/>
    </sheetView>
  </sheetViews>
  <sheetFormatPr defaultRowHeight="15" x14ac:dyDescent="0.25"/>
  <cols>
    <col min="1" max="1" width="22.85546875" customWidth="1"/>
    <col min="2" max="3"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7" si="0">IF($F4&lt;$D4,$D4,IF($F4&gt;$E4,$E4,$F4))</f>
        <v>45</v>
      </c>
      <c r="H4" s="2">
        <f t="shared" ref="H4:H7" si="1">(G4-MEDIAN(D4:E4))/(MAX(D4:E4)-MEDIAN(D4:E4))</f>
        <v>0.4</v>
      </c>
    </row>
    <row r="5" spans="1:8" x14ac:dyDescent="0.25">
      <c r="A5" t="s">
        <v>69</v>
      </c>
      <c r="B5" s="8">
        <f t="shared" ref="B5:B7" si="2">H5</f>
        <v>-0.61290322580645196</v>
      </c>
      <c r="D5">
        <v>4.8</v>
      </c>
      <c r="E5">
        <v>15.65</v>
      </c>
      <c r="F5" s="3">
        <f>Calculator!D5</f>
        <v>6.9</v>
      </c>
      <c r="G5" s="8">
        <f t="shared" si="0"/>
        <v>6.9</v>
      </c>
      <c r="H5" s="2">
        <f t="shared" si="1"/>
        <v>-0.61290322580645196</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9" spans="1:8" x14ac:dyDescent="0.25">
      <c r="B9" t="s">
        <v>78</v>
      </c>
      <c r="C9">
        <f>SUM(C12:C39)</f>
        <v>25.180713659446333</v>
      </c>
      <c r="F9" s="2">
        <f>IF(B7&gt;-1,MAX(C9,0),0)</f>
        <v>25.180713659446333</v>
      </c>
    </row>
    <row r="11" spans="1:8" x14ac:dyDescent="0.25">
      <c r="A11" t="s">
        <v>15</v>
      </c>
      <c r="B11" t="s">
        <v>14</v>
      </c>
      <c r="C11" t="s">
        <v>13</v>
      </c>
    </row>
    <row r="12" spans="1:8" x14ac:dyDescent="0.25">
      <c r="A12" t="s">
        <v>123</v>
      </c>
      <c r="B12">
        <v>41.279423351202801</v>
      </c>
      <c r="C12">
        <f>$B$12*1</f>
        <v>41.279423351202801</v>
      </c>
    </row>
    <row r="13" spans="1:8" x14ac:dyDescent="0.25">
      <c r="A13" t="s">
        <v>124</v>
      </c>
      <c r="B13">
        <v>8.4122805971254309</v>
      </c>
      <c r="C13">
        <f>$B$13*$B$4</f>
        <v>3.3649122388501724</v>
      </c>
    </row>
    <row r="14" spans="1:8" x14ac:dyDescent="0.25">
      <c r="A14" t="s">
        <v>125</v>
      </c>
      <c r="B14">
        <v>-24.571884310045402</v>
      </c>
      <c r="C14">
        <f>$B$14*$B$5</f>
        <v>15.060187157769771</v>
      </c>
    </row>
    <row r="15" spans="1:8" x14ac:dyDescent="0.25">
      <c r="A15" t="s">
        <v>126</v>
      </c>
      <c r="B15">
        <v>12.102159571477699</v>
      </c>
      <c r="C15">
        <f>$B$15*$B$6</f>
        <v>-12.102159571477699</v>
      </c>
    </row>
    <row r="16" spans="1:8" x14ac:dyDescent="0.25">
      <c r="A16" t="s">
        <v>130</v>
      </c>
      <c r="B16">
        <v>27.470767719393599</v>
      </c>
      <c r="C16">
        <f>$B$16*$B$7</f>
        <v>-15.544573888524591</v>
      </c>
    </row>
    <row r="17" spans="1:3" x14ac:dyDescent="0.25">
      <c r="A17" t="s">
        <v>131</v>
      </c>
      <c r="B17">
        <v>-6.3497267423440604</v>
      </c>
      <c r="C17">
        <f>$B$17*$B$4*$B$5</f>
        <v>1.5567072013488674</v>
      </c>
    </row>
    <row r="18" spans="1:3" x14ac:dyDescent="0.25">
      <c r="A18" t="s">
        <v>132</v>
      </c>
      <c r="B18">
        <v>3.1374216520228901</v>
      </c>
      <c r="C18">
        <f>$B$18*$B$4*$B$6</f>
        <v>-1.2549686608091561</v>
      </c>
    </row>
    <row r="19" spans="1:3" x14ac:dyDescent="0.25">
      <c r="A19" t="s">
        <v>133</v>
      </c>
      <c r="B19">
        <v>-5.8448582790341703</v>
      </c>
      <c r="C19">
        <f>$B$19*$B$5*$B$6</f>
        <v>-3.5823324936015903</v>
      </c>
    </row>
    <row r="20" spans="1:3" x14ac:dyDescent="0.25">
      <c r="A20" t="s">
        <v>146</v>
      </c>
      <c r="B20">
        <v>11.4623405119026</v>
      </c>
      <c r="C20">
        <f>$B$20*$B$4*$B$7</f>
        <v>-2.5944262037774881</v>
      </c>
    </row>
    <row r="21" spans="1:3" x14ac:dyDescent="0.25">
      <c r="A21" t="s">
        <v>147</v>
      </c>
      <c r="B21">
        <v>-17.238680493616801</v>
      </c>
      <c r="C21">
        <f>$B$21*$B$5*$B$7</f>
        <v>-5.9786613230134673</v>
      </c>
    </row>
    <row r="22" spans="1:3" x14ac:dyDescent="0.25">
      <c r="A22" t="s">
        <v>148</v>
      </c>
      <c r="B22">
        <v>8.4772996719303197</v>
      </c>
      <c r="C22">
        <f>$B$22*$B$6*$B$7</f>
        <v>4.7969540739284078</v>
      </c>
    </row>
    <row r="23" spans="1:3" x14ac:dyDescent="0.25">
      <c r="A23" t="s">
        <v>152</v>
      </c>
      <c r="B23">
        <v>-1.91652891824148</v>
      </c>
      <c r="C23">
        <f>$B$23*$B$4^2</f>
        <v>-0.30664462691863686</v>
      </c>
    </row>
    <row r="24" spans="1:3" x14ac:dyDescent="0.25">
      <c r="A24" t="s">
        <v>200</v>
      </c>
      <c r="B24">
        <v>9.8407721389787106</v>
      </c>
      <c r="C24">
        <f>$B$24*$B$5^2</f>
        <v>3.6966896380554823</v>
      </c>
    </row>
    <row r="25" spans="1:3" x14ac:dyDescent="0.25">
      <c r="A25" t="s">
        <v>153</v>
      </c>
      <c r="B25">
        <v>0.218163061016895</v>
      </c>
      <c r="C25">
        <f>$B$25*$B$6^2</f>
        <v>0.218163061016895</v>
      </c>
    </row>
    <row r="26" spans="1:3" x14ac:dyDescent="0.25">
      <c r="A26" t="s">
        <v>157</v>
      </c>
      <c r="B26">
        <v>-9.99639027385094</v>
      </c>
      <c r="C26">
        <f>$B$26*$B$7^2</f>
        <v>-3.2008052666392151</v>
      </c>
    </row>
    <row r="27" spans="1:3" x14ac:dyDescent="0.25">
      <c r="A27" t="s">
        <v>158</v>
      </c>
      <c r="B27">
        <v>-0.81471809848937804</v>
      </c>
      <c r="C27">
        <f>$B$27*$B$4*$B$5*$B$6</f>
        <v>-0.19973734027481541</v>
      </c>
    </row>
    <row r="28" spans="1:3" x14ac:dyDescent="0.25">
      <c r="A28" t="s">
        <v>170</v>
      </c>
      <c r="B28">
        <v>-5.59204061519912</v>
      </c>
      <c r="C28">
        <f>$B$28*$B$4*$B$5*$B$7</f>
        <v>-0.77576510464802861</v>
      </c>
    </row>
    <row r="29" spans="1:3" x14ac:dyDescent="0.25">
      <c r="A29" t="s">
        <v>171</v>
      </c>
      <c r="B29">
        <v>2.9207329417347001</v>
      </c>
      <c r="C29">
        <f>$B$29*$B$4*$B$6*$B$7</f>
        <v>0.66108889981098851</v>
      </c>
    </row>
    <row r="30" spans="1:3" x14ac:dyDescent="0.25">
      <c r="A30" t="s">
        <v>172</v>
      </c>
      <c r="B30">
        <v>-4.4625807368559398</v>
      </c>
      <c r="C30">
        <f>$B$30*$B$5*$B$6*$B$7</f>
        <v>1.5476972766068033</v>
      </c>
    </row>
    <row r="31" spans="1:3" x14ac:dyDescent="0.25">
      <c r="A31" t="s">
        <v>206</v>
      </c>
      <c r="B31">
        <v>1.46834223482402</v>
      </c>
      <c r="C31">
        <f>$B$31*$B$4*$B$5^2</f>
        <v>0.22063331811507675</v>
      </c>
    </row>
    <row r="32" spans="1:3" x14ac:dyDescent="0.25">
      <c r="A32" t="s">
        <v>207</v>
      </c>
      <c r="B32">
        <v>1.1747273959723199</v>
      </c>
      <c r="C32">
        <f>$B$32*$B$5^2*$B$6</f>
        <v>-0.44128677413736522</v>
      </c>
    </row>
    <row r="33" spans="1:3" x14ac:dyDescent="0.25">
      <c r="A33" t="s">
        <v>190</v>
      </c>
      <c r="B33">
        <v>-2.0705271310415099</v>
      </c>
      <c r="C33">
        <f>$B$33*$B$4^2*$B$7</f>
        <v>0.18746013831392155</v>
      </c>
    </row>
    <row r="34" spans="1:3" x14ac:dyDescent="0.25">
      <c r="A34" t="s">
        <v>213</v>
      </c>
      <c r="B34">
        <v>7.3523495609196603</v>
      </c>
      <c r="C34">
        <f>$B$34*$B$5^2*$B$7</f>
        <v>-1.5628524794518848</v>
      </c>
    </row>
    <row r="35" spans="1:3" x14ac:dyDescent="0.25">
      <c r="A35" t="s">
        <v>193</v>
      </c>
      <c r="B35">
        <v>2.4037761223087202</v>
      </c>
      <c r="C35">
        <f>$B$35*$B$4*$B$7^2</f>
        <v>0.30787190421061267</v>
      </c>
    </row>
    <row r="36" spans="1:3" x14ac:dyDescent="0.25">
      <c r="A36" t="s">
        <v>194</v>
      </c>
      <c r="B36">
        <v>8.0410549487664191</v>
      </c>
      <c r="C36">
        <f>$B$36*$B$5*$B$7^2</f>
        <v>-1.5780508252541077</v>
      </c>
    </row>
    <row r="37" spans="1:3" x14ac:dyDescent="0.25">
      <c r="A37" t="s">
        <v>195</v>
      </c>
      <c r="B37">
        <v>-3.5233433367142801</v>
      </c>
      <c r="C37">
        <f>$B$37*$B$6*$B$7^2</f>
        <v>1.1281608259967197</v>
      </c>
    </row>
    <row r="38" spans="1:3" x14ac:dyDescent="0.25">
      <c r="A38" t="s">
        <v>216</v>
      </c>
      <c r="B38">
        <v>-2.7757121069647099</v>
      </c>
      <c r="C38">
        <f>$B$38*$B$5^3</f>
        <v>0.63907251658792852</v>
      </c>
    </row>
    <row r="39" spans="1:3" x14ac:dyDescent="0.25">
      <c r="A39" t="s">
        <v>218</v>
      </c>
      <c r="B39">
        <v>1.9981888941711301</v>
      </c>
      <c r="C39">
        <f>$B$39*$B$7^3</f>
        <v>-0.3620433838400815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H56"/>
  <sheetViews>
    <sheetView workbookViewId="0">
      <selection activeCell="E30" sqref="E30"/>
    </sheetView>
  </sheetViews>
  <sheetFormatPr defaultRowHeight="15" x14ac:dyDescent="0.25"/>
  <cols>
    <col min="1" max="1" width="22.85546875" customWidth="1"/>
    <col min="2" max="3"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8" si="0">IF($F4&lt;$D4,$D4,IF($F4&gt;$E4,$E4,$F4))</f>
        <v>45</v>
      </c>
      <c r="H4" s="2">
        <f t="shared" ref="H4:H8" si="1">(G4-MEDIAN(D4:E4))/(MAX(D4:E4)-MEDIAN(D4:E4))</f>
        <v>0.4</v>
      </c>
    </row>
    <row r="5" spans="1:8" x14ac:dyDescent="0.25">
      <c r="A5" t="s">
        <v>69</v>
      </c>
      <c r="B5" s="8">
        <f t="shared" ref="B5:B8" si="2">H5</f>
        <v>-0.61290322580645196</v>
      </c>
      <c r="D5">
        <v>4.8</v>
      </c>
      <c r="E5">
        <v>15.65</v>
      </c>
      <c r="F5" s="3">
        <f>Calculator!D5</f>
        <v>6.9</v>
      </c>
      <c r="G5" s="8">
        <f t="shared" si="0"/>
        <v>6.9</v>
      </c>
      <c r="H5" s="2">
        <f t="shared" si="1"/>
        <v>-0.61290322580645196</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8" spans="1:8" x14ac:dyDescent="0.25">
      <c r="A8" t="s">
        <v>81</v>
      </c>
      <c r="B8" s="8">
        <f t="shared" si="2"/>
        <v>-0.11111111111111108</v>
      </c>
      <c r="D8">
        <v>-20</v>
      </c>
      <c r="E8">
        <v>0</v>
      </c>
      <c r="F8" s="3">
        <f>Calculator!I19</f>
        <v>-11.111111111111111</v>
      </c>
      <c r="G8" s="8">
        <f t="shared" si="0"/>
        <v>-11.111111111111111</v>
      </c>
      <c r="H8" s="2">
        <f t="shared" si="1"/>
        <v>-0.11111111111111108</v>
      </c>
    </row>
    <row r="10" spans="1:8" x14ac:dyDescent="0.25">
      <c r="B10" t="s">
        <v>78</v>
      </c>
      <c r="C10">
        <f>SUM(C13:C56)</f>
        <v>26.856703022159</v>
      </c>
      <c r="F10" s="2">
        <f>IF(B7&gt;-1,MAX(C10,0),0)</f>
        <v>26.856703022159</v>
      </c>
    </row>
    <row r="12" spans="1:8" x14ac:dyDescent="0.25">
      <c r="A12" t="s">
        <v>15</v>
      </c>
      <c r="B12" t="s">
        <v>14</v>
      </c>
      <c r="C12" t="s">
        <v>13</v>
      </c>
    </row>
    <row r="13" spans="1:8" x14ac:dyDescent="0.25">
      <c r="A13" t="s">
        <v>123</v>
      </c>
      <c r="B13">
        <v>37.772053968890603</v>
      </c>
      <c r="C13">
        <f>$B$13*1</f>
        <v>37.772053968890603</v>
      </c>
    </row>
    <row r="14" spans="1:8" x14ac:dyDescent="0.25">
      <c r="A14" t="s">
        <v>124</v>
      </c>
      <c r="B14">
        <v>15.214453515927101</v>
      </c>
      <c r="C14">
        <f>$B$14*$B$4</f>
        <v>6.0857814063708409</v>
      </c>
    </row>
    <row r="15" spans="1:8" x14ac:dyDescent="0.25">
      <c r="A15" t="s">
        <v>125</v>
      </c>
      <c r="B15">
        <v>-9.2496172784976594</v>
      </c>
      <c r="C15">
        <f>$B$15*$B$5</f>
        <v>5.6691202674663108</v>
      </c>
    </row>
    <row r="16" spans="1:8" x14ac:dyDescent="0.25">
      <c r="A16" t="s">
        <v>126</v>
      </c>
      <c r="B16">
        <v>5.4714297571420598</v>
      </c>
      <c r="C16">
        <f>$B$16*$B$6</f>
        <v>-5.4714297571420598</v>
      </c>
    </row>
    <row r="17" spans="1:3" x14ac:dyDescent="0.25">
      <c r="A17" t="s">
        <v>130</v>
      </c>
      <c r="B17">
        <v>12.974516904850001</v>
      </c>
      <c r="C17">
        <f>$B$17*$B$7</f>
        <v>-7.3417437312088429</v>
      </c>
    </row>
    <row r="18" spans="1:3" x14ac:dyDescent="0.25">
      <c r="A18" t="s">
        <v>234</v>
      </c>
      <c r="B18">
        <v>-0.48030127588627203</v>
      </c>
      <c r="C18">
        <f>$B$18*$B$8</f>
        <v>5.3366808431807987E-2</v>
      </c>
    </row>
    <row r="19" spans="1:3" x14ac:dyDescent="0.25">
      <c r="A19" t="s">
        <v>131</v>
      </c>
      <c r="B19">
        <v>-11.176707415276599</v>
      </c>
      <c r="C19">
        <f>$B$19*$B$4*$B$5</f>
        <v>2.7400960114871675</v>
      </c>
    </row>
    <row r="20" spans="1:3" x14ac:dyDescent="0.25">
      <c r="A20" t="s">
        <v>132</v>
      </c>
      <c r="B20">
        <v>5.3700944456805901</v>
      </c>
      <c r="C20">
        <f>$B$20*$B$4*$B$6</f>
        <v>-2.148037778272236</v>
      </c>
    </row>
    <row r="21" spans="1:3" x14ac:dyDescent="0.25">
      <c r="A21" t="s">
        <v>133</v>
      </c>
      <c r="B21">
        <v>3.9709718487004202</v>
      </c>
      <c r="C21">
        <f>$B$21*$B$5*$B$6</f>
        <v>2.4338214556550977</v>
      </c>
    </row>
    <row r="22" spans="1:3" x14ac:dyDescent="0.25">
      <c r="A22" t="s">
        <v>146</v>
      </c>
      <c r="B22">
        <v>21.358717640813001</v>
      </c>
      <c r="C22">
        <f>$B$22*$B$4*$B$7</f>
        <v>-4.8344067835768563</v>
      </c>
    </row>
    <row r="23" spans="1:3" x14ac:dyDescent="0.25">
      <c r="A23" t="s">
        <v>147</v>
      </c>
      <c r="B23">
        <v>9.7514344931063803</v>
      </c>
      <c r="C23">
        <f>$B$23*$B$5*$B$7</f>
        <v>3.381959789174251</v>
      </c>
    </row>
    <row r="24" spans="1:3" x14ac:dyDescent="0.25">
      <c r="A24" t="s">
        <v>148</v>
      </c>
      <c r="B24">
        <v>-2.9351579068165199</v>
      </c>
      <c r="C24">
        <f>$B$24*$B$6*$B$7</f>
        <v>-1.6608847420301995</v>
      </c>
    </row>
    <row r="25" spans="1:3" x14ac:dyDescent="0.25">
      <c r="A25" t="s">
        <v>235</v>
      </c>
      <c r="B25">
        <v>-0.20486542074796801</v>
      </c>
      <c r="C25">
        <f>$B$25*$B$4*$B$8</f>
        <v>9.1051298110207991E-3</v>
      </c>
    </row>
    <row r="26" spans="1:3" x14ac:dyDescent="0.25">
      <c r="A26" t="s">
        <v>236</v>
      </c>
      <c r="B26">
        <v>-0.88132291581111599</v>
      </c>
      <c r="C26">
        <f>$B$26*$B$5*$B$8</f>
        <v>-6.0018406453086766E-2</v>
      </c>
    </row>
    <row r="27" spans="1:3" x14ac:dyDescent="0.25">
      <c r="A27" t="s">
        <v>237</v>
      </c>
      <c r="B27">
        <v>0.50336473526358105</v>
      </c>
      <c r="C27">
        <f>$B$27*$B$6*$B$8</f>
        <v>5.5929415029286764E-2</v>
      </c>
    </row>
    <row r="28" spans="1:3" x14ac:dyDescent="0.25">
      <c r="A28" t="s">
        <v>238</v>
      </c>
      <c r="B28">
        <v>0.96531637515830204</v>
      </c>
      <c r="C28">
        <f>$B$28*$B$7*$B$8</f>
        <v>6.0692522614614025E-2</v>
      </c>
    </row>
    <row r="29" spans="1:3" x14ac:dyDescent="0.25">
      <c r="A29" t="s">
        <v>152</v>
      </c>
      <c r="B29">
        <v>-4.4199904525265001</v>
      </c>
      <c r="C29">
        <f>$B$29*$B$4^2</f>
        <v>-0.70719847240424016</v>
      </c>
    </row>
    <row r="30" spans="1:3" x14ac:dyDescent="0.25">
      <c r="A30" t="s">
        <v>200</v>
      </c>
      <c r="B30">
        <v>-4.4726479850870797</v>
      </c>
      <c r="C30">
        <f>$B$30*$B$5^2</f>
        <v>-1.6801518445540453</v>
      </c>
    </row>
    <row r="31" spans="1:3" x14ac:dyDescent="0.25">
      <c r="A31" t="s">
        <v>153</v>
      </c>
      <c r="B31">
        <v>-0.96802630428915104</v>
      </c>
      <c r="C31">
        <f>$B$31*$B$6^2</f>
        <v>-0.96802630428915104</v>
      </c>
    </row>
    <row r="32" spans="1:3" x14ac:dyDescent="0.25">
      <c r="A32" t="s">
        <v>157</v>
      </c>
      <c r="B32">
        <v>-20.209850280031901</v>
      </c>
      <c r="C32">
        <f>$B$32*$B$7^2</f>
        <v>-6.471115416885004</v>
      </c>
    </row>
    <row r="33" spans="1:3" x14ac:dyDescent="0.25">
      <c r="A33" t="s">
        <v>244</v>
      </c>
      <c r="B33">
        <v>0.150738954913824</v>
      </c>
      <c r="C33">
        <f>$B$33*$B$8^2</f>
        <v>1.8609747520225174E-3</v>
      </c>
    </row>
    <row r="34" spans="1:3" x14ac:dyDescent="0.25">
      <c r="A34" t="s">
        <v>158</v>
      </c>
      <c r="B34">
        <v>-0.89123934810646599</v>
      </c>
      <c r="C34">
        <f>$B$34*$B$4*$B$5*$B$6</f>
        <v>-0.21849738856803697</v>
      </c>
    </row>
    <row r="35" spans="1:3" x14ac:dyDescent="0.25">
      <c r="A35" t="s">
        <v>170</v>
      </c>
      <c r="B35">
        <v>-11.144327227638</v>
      </c>
      <c r="C35">
        <f>$B$35*$B$4*$B$5*$B$7</f>
        <v>-1.5460152693602396</v>
      </c>
    </row>
    <row r="36" spans="1:3" x14ac:dyDescent="0.25">
      <c r="A36" t="s">
        <v>171</v>
      </c>
      <c r="B36">
        <v>5.4026468606474598</v>
      </c>
      <c r="C36">
        <f>$B$36*$B$4*$B$6*$B$7</f>
        <v>1.2228539686519355</v>
      </c>
    </row>
    <row r="37" spans="1:3" x14ac:dyDescent="0.25">
      <c r="A37" t="s">
        <v>172</v>
      </c>
      <c r="B37">
        <v>5.4306328681076996</v>
      </c>
      <c r="C37">
        <f>$B$37*$B$5*$B$6*$B$7</f>
        <v>-1.8834338683905383</v>
      </c>
    </row>
    <row r="38" spans="1:3" x14ac:dyDescent="0.25">
      <c r="A38" t="s">
        <v>245</v>
      </c>
      <c r="B38">
        <v>-0.21432143755028499</v>
      </c>
      <c r="C38">
        <f>$B$38*$B$4*$B$5*$B$8</f>
        <v>-5.8381466859575857E-3</v>
      </c>
    </row>
    <row r="39" spans="1:3" x14ac:dyDescent="0.25">
      <c r="A39" t="s">
        <v>239</v>
      </c>
      <c r="B39">
        <v>-0.11973014320787601</v>
      </c>
      <c r="C39">
        <f>$B$39*$B$5*$B$6*$B$8</f>
        <v>8.1536656664861814E-3</v>
      </c>
    </row>
    <row r="40" spans="1:3" x14ac:dyDescent="0.25">
      <c r="A40" t="s">
        <v>240</v>
      </c>
      <c r="B40">
        <v>-0.442561834238408</v>
      </c>
      <c r="C40">
        <f>$B$40*$B$5*$B$7*$B$8</f>
        <v>1.7054201144292978E-2</v>
      </c>
    </row>
    <row r="41" spans="1:3" x14ac:dyDescent="0.25">
      <c r="A41" t="s">
        <v>241</v>
      </c>
      <c r="B41">
        <v>0.39186240960643298</v>
      </c>
      <c r="C41">
        <f>$B$41*$B$6*$B$7*$B$8</f>
        <v>-2.4637640849048466E-2</v>
      </c>
    </row>
    <row r="42" spans="1:3" x14ac:dyDescent="0.25">
      <c r="A42" t="s">
        <v>178</v>
      </c>
      <c r="B42">
        <v>1.0459076276708601</v>
      </c>
      <c r="C42">
        <f>$B$42*$B$4^2*$B$5</f>
        <v>-0.10256642542320701</v>
      </c>
    </row>
    <row r="43" spans="1:3" x14ac:dyDescent="0.25">
      <c r="A43" t="s">
        <v>206</v>
      </c>
      <c r="B43">
        <v>1.21513381971434</v>
      </c>
      <c r="C43">
        <f>$B$43*$B$4*$B$5^2</f>
        <v>0.18258618477289376</v>
      </c>
    </row>
    <row r="44" spans="1:3" x14ac:dyDescent="0.25">
      <c r="A44" t="s">
        <v>220</v>
      </c>
      <c r="B44">
        <v>-0.50089730008408595</v>
      </c>
      <c r="C44">
        <f>$B$44*$B$4^2*$B$6</f>
        <v>8.0143568013453764E-2</v>
      </c>
    </row>
    <row r="45" spans="1:3" x14ac:dyDescent="0.25">
      <c r="A45" t="s">
        <v>207</v>
      </c>
      <c r="B45">
        <v>-1.60663753919675</v>
      </c>
      <c r="C45">
        <f>$B$45*$B$5^2*$B$6</f>
        <v>0.60353397674300457</v>
      </c>
    </row>
    <row r="46" spans="1:3" x14ac:dyDescent="0.25">
      <c r="A46" t="s">
        <v>224</v>
      </c>
      <c r="B46">
        <v>0.40657554643369198</v>
      </c>
      <c r="C46">
        <f>$B$46*$B$5*$B$6^2</f>
        <v>-0.24919146394323072</v>
      </c>
    </row>
    <row r="47" spans="1:3" x14ac:dyDescent="0.25">
      <c r="A47" t="s">
        <v>190</v>
      </c>
      <c r="B47">
        <v>-4.5735244593249202</v>
      </c>
      <c r="C47">
        <f>$B$47*$B$4^2*$B$7</f>
        <v>0.41407500286938498</v>
      </c>
    </row>
    <row r="48" spans="1:3" x14ac:dyDescent="0.25">
      <c r="A48" t="s">
        <v>213</v>
      </c>
      <c r="B48">
        <v>-6.78217076706831</v>
      </c>
      <c r="C48">
        <f>$B$48*$B$5^2*$B$7</f>
        <v>1.4416524012567444</v>
      </c>
    </row>
    <row r="49" spans="1:3" x14ac:dyDescent="0.25">
      <c r="A49" t="s">
        <v>225</v>
      </c>
      <c r="B49">
        <v>-1.10179192272152</v>
      </c>
      <c r="C49">
        <f>$B$49*$B$6^2*$B$7</f>
        <v>0.62345858432027501</v>
      </c>
    </row>
    <row r="50" spans="1:3" x14ac:dyDescent="0.25">
      <c r="A50" t="s">
        <v>193</v>
      </c>
      <c r="B50">
        <v>5.3874811587423501</v>
      </c>
      <c r="C50">
        <f>$B$50*$B$4*$B$7^2</f>
        <v>0.69002020106920003</v>
      </c>
    </row>
    <row r="51" spans="1:3" x14ac:dyDescent="0.25">
      <c r="A51" t="s">
        <v>194</v>
      </c>
      <c r="B51">
        <v>15.7738984684513</v>
      </c>
      <c r="C51">
        <f>$B$51*$B$5*$B$7^2</f>
        <v>-3.0956153955188146</v>
      </c>
    </row>
    <row r="52" spans="1:3" x14ac:dyDescent="0.25">
      <c r="A52" t="s">
        <v>195</v>
      </c>
      <c r="B52">
        <v>-6.7231348595237197</v>
      </c>
      <c r="C52">
        <f>$B$52*$B$6*$B$7^2</f>
        <v>2.152721620221338</v>
      </c>
    </row>
    <row r="53" spans="1:3" x14ac:dyDescent="0.25">
      <c r="A53" t="s">
        <v>242</v>
      </c>
      <c r="B53">
        <v>0.21333073481294601</v>
      </c>
      <c r="C53">
        <f>$B$53*$B$5^2*$B$8</f>
        <v>-8.9041964698200454E-3</v>
      </c>
    </row>
    <row r="54" spans="1:3" x14ac:dyDescent="0.25">
      <c r="A54" t="s">
        <v>243</v>
      </c>
      <c r="B54">
        <v>-0.36536785529742</v>
      </c>
      <c r="C54">
        <f>$B$54*$B$7^2*$B$8</f>
        <v>1.2998818389649868E-2</v>
      </c>
    </row>
    <row r="55" spans="1:3" x14ac:dyDescent="0.25">
      <c r="A55" t="s">
        <v>216</v>
      </c>
      <c r="B55">
        <v>1.1005161639107</v>
      </c>
      <c r="C55">
        <f>$B$55*$B$5^3</f>
        <v>-0.25337989219104778</v>
      </c>
    </row>
    <row r="56" spans="1:3" x14ac:dyDescent="0.25">
      <c r="A56" t="s">
        <v>218</v>
      </c>
      <c r="B56">
        <v>0.691246336468477</v>
      </c>
      <c r="C56">
        <f>$B$56*$B$7^3</f>
        <v>-0.12524399642703346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H56"/>
  <sheetViews>
    <sheetView workbookViewId="0">
      <selection activeCell="E30" sqref="E30"/>
    </sheetView>
  </sheetViews>
  <sheetFormatPr defaultRowHeight="15" x14ac:dyDescent="0.25"/>
  <cols>
    <col min="1" max="1" width="22.85546875" customWidth="1"/>
    <col min="2" max="3" width="12.710937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8" si="0">IF($F4&lt;$D4,$D4,IF($F4&gt;$E4,$E4,$F4))</f>
        <v>45</v>
      </c>
      <c r="H4" s="2">
        <f t="shared" ref="H4:H8" si="1">(G4-MEDIAN(D4:E4))/(MAX(D4:E4)-MEDIAN(D4:E4))</f>
        <v>0.4</v>
      </c>
    </row>
    <row r="5" spans="1:8" x14ac:dyDescent="0.25">
      <c r="A5" t="s">
        <v>69</v>
      </c>
      <c r="B5" s="8">
        <f t="shared" ref="B5:B8" si="2">H5</f>
        <v>-0.61290322580645196</v>
      </c>
      <c r="D5">
        <v>4.8</v>
      </c>
      <c r="E5">
        <v>15.65</v>
      </c>
      <c r="F5" s="3">
        <f>Calculator!D5</f>
        <v>6.9</v>
      </c>
      <c r="G5" s="8">
        <f t="shared" si="0"/>
        <v>6.9</v>
      </c>
      <c r="H5" s="2">
        <f t="shared" si="1"/>
        <v>-0.61290322580645196</v>
      </c>
    </row>
    <row r="6" spans="1:8" x14ac:dyDescent="0.25">
      <c r="A6" t="s">
        <v>70</v>
      </c>
      <c r="B6" s="8">
        <f t="shared" si="2"/>
        <v>-1</v>
      </c>
      <c r="D6">
        <v>12</v>
      </c>
      <c r="E6">
        <v>18</v>
      </c>
      <c r="F6" s="3">
        <f>Calculator!D6</f>
        <v>12</v>
      </c>
      <c r="G6" s="8">
        <f t="shared" si="0"/>
        <v>12</v>
      </c>
      <c r="H6" s="2">
        <f t="shared" si="1"/>
        <v>-1</v>
      </c>
    </row>
    <row r="7" spans="1:8" x14ac:dyDescent="0.25">
      <c r="A7" t="s">
        <v>80</v>
      </c>
      <c r="B7" s="8">
        <f t="shared" si="2"/>
        <v>-0.5658587356315693</v>
      </c>
      <c r="D7">
        <v>0</v>
      </c>
      <c r="E7">
        <v>80</v>
      </c>
      <c r="F7" s="6">
        <f>Calculator!K30</f>
        <v>17.365650574737227</v>
      </c>
      <c r="G7" s="8">
        <f t="shared" si="0"/>
        <v>17.365650574737227</v>
      </c>
      <c r="H7" s="2">
        <f t="shared" si="1"/>
        <v>-0.5658587356315693</v>
      </c>
    </row>
    <row r="8" spans="1:8" x14ac:dyDescent="0.25">
      <c r="A8" t="s">
        <v>81</v>
      </c>
      <c r="B8" s="8">
        <f t="shared" si="2"/>
        <v>-0.11111111111111108</v>
      </c>
      <c r="D8">
        <v>-20</v>
      </c>
      <c r="E8">
        <v>0</v>
      </c>
      <c r="F8" s="3">
        <f>Calculator!I19</f>
        <v>-11.111111111111111</v>
      </c>
      <c r="G8" s="8">
        <f t="shared" si="0"/>
        <v>-11.111111111111111</v>
      </c>
      <c r="H8" s="2">
        <f t="shared" si="1"/>
        <v>-0.11111111111111108</v>
      </c>
    </row>
    <row r="10" spans="1:8" x14ac:dyDescent="0.25">
      <c r="B10" t="s">
        <v>78</v>
      </c>
      <c r="C10">
        <f>SUM(C13:C56)</f>
        <v>27.810194428830442</v>
      </c>
      <c r="F10" s="2">
        <f>IF(B7&gt;-1,MAX(C10,0),0)</f>
        <v>27.810194428830442</v>
      </c>
    </row>
    <row r="12" spans="1:8" x14ac:dyDescent="0.25">
      <c r="A12" t="s">
        <v>15</v>
      </c>
      <c r="B12" t="s">
        <v>14</v>
      </c>
      <c r="C12" t="s">
        <v>13</v>
      </c>
    </row>
    <row r="13" spans="1:8" x14ac:dyDescent="0.25">
      <c r="A13" t="s">
        <v>123</v>
      </c>
      <c r="B13">
        <v>38.755181142195902</v>
      </c>
      <c r="C13">
        <f>$B$13*1</f>
        <v>38.755181142195902</v>
      </c>
    </row>
    <row r="14" spans="1:8" x14ac:dyDescent="0.25">
      <c r="A14" t="s">
        <v>124</v>
      </c>
      <c r="B14">
        <v>15.0798263136421</v>
      </c>
      <c r="C14">
        <f>$B$14*$B$4</f>
        <v>6.0319305254568398</v>
      </c>
    </row>
    <row r="15" spans="1:8" x14ac:dyDescent="0.25">
      <c r="A15" t="s">
        <v>125</v>
      </c>
      <c r="B15">
        <v>-9.0405404011900004</v>
      </c>
      <c r="C15">
        <f>$B$15*$B$5</f>
        <v>5.5409763749229066</v>
      </c>
    </row>
    <row r="16" spans="1:8" x14ac:dyDescent="0.25">
      <c r="A16" t="s">
        <v>126</v>
      </c>
      <c r="B16">
        <v>5.6435214437474803</v>
      </c>
      <c r="C16">
        <f>$B$16*$B$6</f>
        <v>-5.6435214437474803</v>
      </c>
    </row>
    <row r="17" spans="1:3" x14ac:dyDescent="0.25">
      <c r="A17" t="s">
        <v>130</v>
      </c>
      <c r="B17">
        <v>13.510479016073001</v>
      </c>
      <c r="C17">
        <f>$B$17*$B$7</f>
        <v>-7.6450225738119171</v>
      </c>
    </row>
    <row r="18" spans="1:3" x14ac:dyDescent="0.25">
      <c r="A18" t="s">
        <v>234</v>
      </c>
      <c r="B18">
        <v>-0.45434106973758198</v>
      </c>
      <c r="C18">
        <f>$B$18*$B$8</f>
        <v>5.0482341081953541E-2</v>
      </c>
    </row>
    <row r="19" spans="1:3" x14ac:dyDescent="0.25">
      <c r="A19" t="s">
        <v>131</v>
      </c>
      <c r="B19">
        <v>-11.699591265248699</v>
      </c>
      <c r="C19">
        <f>$B$19*$B$4*$B$5</f>
        <v>2.8682868908351664</v>
      </c>
    </row>
    <row r="20" spans="1:3" x14ac:dyDescent="0.25">
      <c r="A20" t="s">
        <v>132</v>
      </c>
      <c r="B20">
        <v>5.22912338173645</v>
      </c>
      <c r="C20">
        <f>$B$20*$B$4*$B$6</f>
        <v>-2.0916493526945801</v>
      </c>
    </row>
    <row r="21" spans="1:3" x14ac:dyDescent="0.25">
      <c r="A21" t="s">
        <v>133</v>
      </c>
      <c r="B21">
        <v>4.12276211143406</v>
      </c>
      <c r="C21">
        <f>$B$21*$B$5*$B$6</f>
        <v>2.5268541973305543</v>
      </c>
    </row>
    <row r="22" spans="1:3" x14ac:dyDescent="0.25">
      <c r="A22" t="s">
        <v>146</v>
      </c>
      <c r="B22">
        <v>20.989251643254299</v>
      </c>
      <c r="C22">
        <f>$B$22*$B$4*$B$7</f>
        <v>-4.7507805586818863</v>
      </c>
    </row>
    <row r="23" spans="1:3" x14ac:dyDescent="0.25">
      <c r="A23" t="s">
        <v>147</v>
      </c>
      <c r="B23">
        <v>10.9210641909548</v>
      </c>
      <c r="C23">
        <f>$B$23*$B$5*$B$7</f>
        <v>3.7876068361952573</v>
      </c>
    </row>
    <row r="24" spans="1:3" x14ac:dyDescent="0.25">
      <c r="A24" t="s">
        <v>148</v>
      </c>
      <c r="B24">
        <v>-2.5389887832839602</v>
      </c>
      <c r="C24">
        <f>$B$24*$B$6*$B$7</f>
        <v>-1.4367089826917983</v>
      </c>
    </row>
    <row r="25" spans="1:3" x14ac:dyDescent="0.25">
      <c r="A25" t="s">
        <v>235</v>
      </c>
      <c r="B25">
        <v>-0.41732741266015599</v>
      </c>
      <c r="C25">
        <f>$B$25*$B$4*$B$8</f>
        <v>1.8547885007118039E-2</v>
      </c>
    </row>
    <row r="26" spans="1:3" x14ac:dyDescent="0.25">
      <c r="A26" t="s">
        <v>236</v>
      </c>
      <c r="B26">
        <v>-1.00215442975146</v>
      </c>
      <c r="C26">
        <f>$B$26*$B$5*$B$8</f>
        <v>-6.8247075861210552E-2</v>
      </c>
    </row>
    <row r="27" spans="1:3" x14ac:dyDescent="0.25">
      <c r="A27" t="s">
        <v>237</v>
      </c>
      <c r="B27">
        <v>0.60050565034271597</v>
      </c>
      <c r="C27">
        <f>$B$27*$B$6*$B$8</f>
        <v>6.6722850038079526E-2</v>
      </c>
    </row>
    <row r="28" spans="1:3" x14ac:dyDescent="0.25">
      <c r="A28" t="s">
        <v>238</v>
      </c>
      <c r="B28">
        <v>1.34416838546714</v>
      </c>
      <c r="C28">
        <f>$B$28*$B$7*$B$8</f>
        <v>8.4512158119595934E-2</v>
      </c>
    </row>
    <row r="29" spans="1:3" x14ac:dyDescent="0.25">
      <c r="A29" t="s">
        <v>152</v>
      </c>
      <c r="B29">
        <v>-4.3440734708889703</v>
      </c>
      <c r="C29">
        <f>$B$29*$B$4^2</f>
        <v>-0.6950517553422354</v>
      </c>
    </row>
    <row r="30" spans="1:3" x14ac:dyDescent="0.25">
      <c r="A30" t="s">
        <v>200</v>
      </c>
      <c r="B30">
        <v>-4.8488958474642097</v>
      </c>
      <c r="C30">
        <f>$B$30*$B$5^2</f>
        <v>-1.8214894910869737</v>
      </c>
    </row>
    <row r="31" spans="1:3" x14ac:dyDescent="0.25">
      <c r="A31" t="s">
        <v>153</v>
      </c>
      <c r="B31">
        <v>-0.910000953198426</v>
      </c>
      <c r="C31">
        <f>$B$31*$B$6^2</f>
        <v>-0.910000953198426</v>
      </c>
    </row>
    <row r="32" spans="1:3" x14ac:dyDescent="0.25">
      <c r="A32" t="s">
        <v>157</v>
      </c>
      <c r="B32">
        <v>-19.973446847898099</v>
      </c>
      <c r="C32">
        <f>$B$32*$B$7^2</f>
        <v>-6.395419957834668</v>
      </c>
    </row>
    <row r="33" spans="1:3" x14ac:dyDescent="0.25">
      <c r="A33" t="s">
        <v>244</v>
      </c>
      <c r="B33">
        <v>0.186583023947541</v>
      </c>
      <c r="C33">
        <f>$B$33*$B$8^2</f>
        <v>2.3034941228091466E-3</v>
      </c>
    </row>
    <row r="34" spans="1:3" x14ac:dyDescent="0.25">
      <c r="A34" t="s">
        <v>158</v>
      </c>
      <c r="B34">
        <v>-0.94062698354779495</v>
      </c>
      <c r="C34">
        <f>$B$34*$B$4*$B$5*$B$6</f>
        <v>-0.23060532499881439</v>
      </c>
    </row>
    <row r="35" spans="1:3" x14ac:dyDescent="0.25">
      <c r="A35" t="s">
        <v>170</v>
      </c>
      <c r="B35">
        <v>-11.5136791604358</v>
      </c>
      <c r="C35">
        <f>$B$35*$B$4*$B$5*$B$7</f>
        <v>-1.597254228537333</v>
      </c>
    </row>
    <row r="36" spans="1:3" x14ac:dyDescent="0.25">
      <c r="A36" t="s">
        <v>171</v>
      </c>
      <c r="B36">
        <v>5.1793209873427797</v>
      </c>
      <c r="C36">
        <f>$B$36*$B$4*$B$6*$B$7</f>
        <v>1.1723056101311347</v>
      </c>
    </row>
    <row r="37" spans="1:3" x14ac:dyDescent="0.25">
      <c r="A37" t="s">
        <v>172</v>
      </c>
      <c r="B37">
        <v>5.6236557452426501</v>
      </c>
      <c r="C37">
        <f>$B$37*$B$5*$B$6*$B$7</f>
        <v>-1.9503774149346498</v>
      </c>
    </row>
    <row r="38" spans="1:3" x14ac:dyDescent="0.25">
      <c r="A38" t="s">
        <v>245</v>
      </c>
      <c r="B38">
        <v>-0.23761117097402301</v>
      </c>
      <c r="C38">
        <f>$B$38*$B$4*$B$5*$B$8</f>
        <v>-6.4725623634500915E-3</v>
      </c>
    </row>
    <row r="39" spans="1:3" x14ac:dyDescent="0.25">
      <c r="A39" t="s">
        <v>239</v>
      </c>
      <c r="B39">
        <v>-0.12003337390626199</v>
      </c>
      <c r="C39">
        <f>$B$39*$B$5*$B$6*$B$8</f>
        <v>8.1743157857311049E-3</v>
      </c>
    </row>
    <row r="40" spans="1:3" x14ac:dyDescent="0.25">
      <c r="A40" t="s">
        <v>257</v>
      </c>
      <c r="B40">
        <v>-0.34736061424203102</v>
      </c>
      <c r="C40">
        <f>$B$40*$B$4*$B$7*$B$8</f>
        <v>-8.7358683548089278E-3</v>
      </c>
    </row>
    <row r="41" spans="1:3" x14ac:dyDescent="0.25">
      <c r="A41" t="s">
        <v>240</v>
      </c>
      <c r="B41">
        <v>-0.62150629721466699</v>
      </c>
      <c r="C41">
        <f>$B$41*$B$5*$B$7*$B$8</f>
        <v>2.3949858720609486E-2</v>
      </c>
    </row>
    <row r="42" spans="1:3" x14ac:dyDescent="0.25">
      <c r="A42" t="s">
        <v>241</v>
      </c>
      <c r="B42">
        <v>0.51633560920427002</v>
      </c>
      <c r="C42">
        <f>$B$42*$B$6*$B$7*$B$8</f>
        <v>-3.2463668331764915E-2</v>
      </c>
    </row>
    <row r="43" spans="1:3" x14ac:dyDescent="0.25">
      <c r="A43" t="s">
        <v>178</v>
      </c>
      <c r="B43">
        <v>1.0184894652394301</v>
      </c>
      <c r="C43">
        <f>$B$43*$B$4^2*$B$5</f>
        <v>-9.9877676591221612E-2</v>
      </c>
    </row>
    <row r="44" spans="1:3" x14ac:dyDescent="0.25">
      <c r="A44" t="s">
        <v>206</v>
      </c>
      <c r="B44">
        <v>1.4902928597915399</v>
      </c>
      <c r="C44">
        <f>$B$44*$B$4*$B$5^2</f>
        <v>0.22393162222049803</v>
      </c>
    </row>
    <row r="45" spans="1:3" x14ac:dyDescent="0.25">
      <c r="A45" t="s">
        <v>220</v>
      </c>
      <c r="B45">
        <v>-0.48891273385265899</v>
      </c>
      <c r="C45">
        <f>$B$45*$B$4^2*$B$6</f>
        <v>7.8226037416425448E-2</v>
      </c>
    </row>
    <row r="46" spans="1:3" x14ac:dyDescent="0.25">
      <c r="A46" t="s">
        <v>207</v>
      </c>
      <c r="B46">
        <v>-1.6950760575465</v>
      </c>
      <c r="C46">
        <f>$B$46*$B$5^2*$B$6</f>
        <v>0.63675593837074629</v>
      </c>
    </row>
    <row r="47" spans="1:3" x14ac:dyDescent="0.25">
      <c r="A47" t="s">
        <v>224</v>
      </c>
      <c r="B47">
        <v>0.42509395983192499</v>
      </c>
      <c r="C47">
        <f>$B$47*$B$5*$B$6^2</f>
        <v>-0.26054145925182515</v>
      </c>
    </row>
    <row r="48" spans="1:3" x14ac:dyDescent="0.25">
      <c r="A48" t="s">
        <v>190</v>
      </c>
      <c r="B48">
        <v>-4.5267495965635502</v>
      </c>
      <c r="C48">
        <f>$B$48*$B$4^2*$B$7</f>
        <v>0.4098401285171468</v>
      </c>
    </row>
    <row r="49" spans="1:3" x14ac:dyDescent="0.25">
      <c r="A49" t="s">
        <v>213</v>
      </c>
      <c r="B49">
        <v>-7.44647480567044</v>
      </c>
      <c r="C49">
        <f>$B$49*$B$5^2*$B$7</f>
        <v>1.5828602158793907</v>
      </c>
    </row>
    <row r="50" spans="1:3" x14ac:dyDescent="0.25">
      <c r="A50" t="s">
        <v>225</v>
      </c>
      <c r="B50">
        <v>-1.0333381204424501</v>
      </c>
      <c r="C50">
        <f>$B$50*$B$6^2*$B$7</f>
        <v>0.58472340231346709</v>
      </c>
    </row>
    <row r="51" spans="1:3" x14ac:dyDescent="0.25">
      <c r="A51" t="s">
        <v>193</v>
      </c>
      <c r="B51">
        <v>5.1110258913836297</v>
      </c>
      <c r="C51">
        <f>$B$51*$B$4*$B$7^2</f>
        <v>0.65461224073509217</v>
      </c>
    </row>
    <row r="52" spans="1:3" x14ac:dyDescent="0.25">
      <c r="A52" t="s">
        <v>194</v>
      </c>
      <c r="B52">
        <v>16.509837636823899</v>
      </c>
      <c r="C52">
        <f>$B$52*$B$5*$B$7^2</f>
        <v>-3.2400428890985427</v>
      </c>
    </row>
    <row r="53" spans="1:3" x14ac:dyDescent="0.25">
      <c r="A53" t="s">
        <v>195</v>
      </c>
      <c r="B53">
        <v>-6.3941113475808002</v>
      </c>
      <c r="C53">
        <f>$B$53*$B$6*$B$7^2</f>
        <v>2.0473695720295138</v>
      </c>
    </row>
    <row r="54" spans="1:3" x14ac:dyDescent="0.25">
      <c r="A54" t="s">
        <v>242</v>
      </c>
      <c r="B54">
        <v>0.23154833729279101</v>
      </c>
      <c r="C54">
        <f>$B$54*$B$5^2*$B$8</f>
        <v>-9.6645796927618943E-3</v>
      </c>
    </row>
    <row r="55" spans="1:3" x14ac:dyDescent="0.25">
      <c r="A55" t="s">
        <v>216</v>
      </c>
      <c r="B55">
        <v>1.0471415617886599</v>
      </c>
      <c r="C55">
        <f>$B$55*$B$5^3</f>
        <v>-0.24109106684261791</v>
      </c>
    </row>
    <row r="56" spans="1:3" x14ac:dyDescent="0.25">
      <c r="A56" t="s">
        <v>218</v>
      </c>
      <c r="B56">
        <v>1.1642212863299199</v>
      </c>
      <c r="C56">
        <f>$B$56*$B$7^3</f>
        <v>-0.21094032464652382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H116"/>
  <sheetViews>
    <sheetView zoomScaleNormal="100" workbookViewId="0">
      <selection activeCell="E30" sqref="E30"/>
    </sheetView>
  </sheetViews>
  <sheetFormatPr defaultRowHeight="15" x14ac:dyDescent="0.25"/>
  <cols>
    <col min="1" max="1" width="38.140625" bestFit="1" customWidth="1"/>
    <col min="2" max="2" width="14.28515625" bestFit="1" customWidth="1"/>
    <col min="3" max="3" width="18.28515625"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10" si="0">IF($F4&lt;$D4,$D4,IF($F4&gt;$E4,$E4,$F4))</f>
        <v>45</v>
      </c>
      <c r="H4" s="2">
        <f t="shared" ref="H4:H10" si="1">(G4-MEDIAN(D4:E4))/(MAX(D4:E4)-MEDIAN(D4:E4))</f>
        <v>0.4</v>
      </c>
    </row>
    <row r="5" spans="1:8" x14ac:dyDescent="0.25">
      <c r="A5" t="s">
        <v>69</v>
      </c>
      <c r="B5" s="8">
        <f t="shared" ref="B5:B10" si="2">H5</f>
        <v>-0.5</v>
      </c>
      <c r="D5">
        <v>4.8</v>
      </c>
      <c r="E5">
        <v>13.2</v>
      </c>
      <c r="F5" s="3">
        <f>Calculator!D5</f>
        <v>6.9</v>
      </c>
      <c r="G5" s="8">
        <f t="shared" si="0"/>
        <v>6.9</v>
      </c>
      <c r="H5" s="2">
        <f t="shared" si="1"/>
        <v>-0.5</v>
      </c>
    </row>
    <row r="6" spans="1:8" x14ac:dyDescent="0.25">
      <c r="A6" t="s">
        <v>70</v>
      </c>
      <c r="B6" s="8">
        <f t="shared" si="2"/>
        <v>-1</v>
      </c>
      <c r="D6">
        <v>12</v>
      </c>
      <c r="E6">
        <v>18</v>
      </c>
      <c r="F6" s="3">
        <f>Calculator!D6</f>
        <v>12</v>
      </c>
      <c r="G6" s="8">
        <f t="shared" si="0"/>
        <v>12</v>
      </c>
      <c r="H6" s="2">
        <f t="shared" si="1"/>
        <v>-1</v>
      </c>
    </row>
    <row r="7" spans="1:8" x14ac:dyDescent="0.25">
      <c r="A7" t="s">
        <v>71</v>
      </c>
      <c r="B7" s="8">
        <f t="shared" si="2"/>
        <v>-0.81749955980667821</v>
      </c>
      <c r="D7">
        <v>5</v>
      </c>
      <c r="E7">
        <v>80</v>
      </c>
      <c r="F7" s="3">
        <f>Calculator!I12</f>
        <v>11.843766507249571</v>
      </c>
      <c r="G7" s="8">
        <f t="shared" si="0"/>
        <v>11.843766507249571</v>
      </c>
      <c r="H7" s="2">
        <f t="shared" si="1"/>
        <v>-0.81749955980667821</v>
      </c>
    </row>
    <row r="8" spans="1:8" x14ac:dyDescent="0.25">
      <c r="A8" t="s">
        <v>72</v>
      </c>
      <c r="B8" s="8">
        <f t="shared" si="2"/>
        <v>-0.93343296087059413</v>
      </c>
      <c r="D8">
        <v>0.1</v>
      </c>
      <c r="E8">
        <v>3</v>
      </c>
      <c r="F8" s="3">
        <f>Calculator!I13</f>
        <v>0.19652220673763868</v>
      </c>
      <c r="G8" s="8">
        <f t="shared" si="0"/>
        <v>0.19652220673763868</v>
      </c>
      <c r="H8" s="2">
        <f t="shared" si="1"/>
        <v>-0.93343296087059413</v>
      </c>
    </row>
    <row r="9" spans="1:8" x14ac:dyDescent="0.25">
      <c r="A9" t="s">
        <v>73</v>
      </c>
      <c r="B9" s="8">
        <f t="shared" si="2"/>
        <v>-0.77224476085716354</v>
      </c>
      <c r="D9">
        <v>5</v>
      </c>
      <c r="E9">
        <v>49</v>
      </c>
      <c r="F9" s="3">
        <f>Calculator!I14</f>
        <v>10.010615261142402</v>
      </c>
      <c r="G9" s="8">
        <f t="shared" si="0"/>
        <v>10.010615261142402</v>
      </c>
      <c r="H9" s="2">
        <f t="shared" si="1"/>
        <v>-0.77224476085716354</v>
      </c>
    </row>
    <row r="10" spans="1:8" x14ac:dyDescent="0.25">
      <c r="A10" t="s">
        <v>74</v>
      </c>
      <c r="B10" s="8">
        <f t="shared" si="2"/>
        <v>-0.5658587356315693</v>
      </c>
      <c r="D10">
        <v>0</v>
      </c>
      <c r="E10">
        <v>80</v>
      </c>
      <c r="F10" s="6">
        <f>Calculator!K30</f>
        <v>17.365650574737227</v>
      </c>
      <c r="G10" s="8">
        <f t="shared" si="0"/>
        <v>17.365650574737227</v>
      </c>
      <c r="H10" s="2">
        <f t="shared" si="1"/>
        <v>-0.5658587356315693</v>
      </c>
    </row>
    <row r="12" spans="1:8" x14ac:dyDescent="0.25">
      <c r="B12" t="s">
        <v>78</v>
      </c>
      <c r="C12">
        <f>SUM(C15:C116)</f>
        <v>31.061657093275638</v>
      </c>
      <c r="F12" s="2">
        <f>IF(B10&gt;-1,MAX(C12,0),0)</f>
        <v>31.061657093275638</v>
      </c>
    </row>
    <row r="14" spans="1:8" x14ac:dyDescent="0.25">
      <c r="A14" t="s">
        <v>15</v>
      </c>
      <c r="B14" t="s">
        <v>14</v>
      </c>
      <c r="C14" t="s">
        <v>13</v>
      </c>
    </row>
    <row r="15" spans="1:8" x14ac:dyDescent="0.25">
      <c r="A15" t="s">
        <v>123</v>
      </c>
      <c r="B15">
        <v>71.732573944393707</v>
      </c>
      <c r="C15">
        <f>$B$15*1</f>
        <v>71.732573944393707</v>
      </c>
    </row>
    <row r="16" spans="1:8" x14ac:dyDescent="0.25">
      <c r="A16" t="s">
        <v>124</v>
      </c>
      <c r="B16">
        <v>17.738948528380799</v>
      </c>
      <c r="C16">
        <f>$B$16*$B$4</f>
        <v>7.0955794113523201</v>
      </c>
    </row>
    <row r="17" spans="1:3" x14ac:dyDescent="0.25">
      <c r="A17" t="s">
        <v>125</v>
      </c>
      <c r="B17">
        <v>-28.834391785529</v>
      </c>
      <c r="C17">
        <f>$B$17*$B$5</f>
        <v>14.4171958927645</v>
      </c>
    </row>
    <row r="18" spans="1:3" x14ac:dyDescent="0.25">
      <c r="A18" t="s">
        <v>126</v>
      </c>
      <c r="B18">
        <v>18.592982108250599</v>
      </c>
      <c r="C18">
        <f>$B$18*$B$6</f>
        <v>-18.592982108250599</v>
      </c>
    </row>
    <row r="19" spans="1:3" x14ac:dyDescent="0.25">
      <c r="A19" t="s">
        <v>127</v>
      </c>
      <c r="B19">
        <v>33.970614733185101</v>
      </c>
      <c r="C19">
        <f>$B$19*$B$7</f>
        <v>-27.770962590741078</v>
      </c>
    </row>
    <row r="20" spans="1:3" x14ac:dyDescent="0.25">
      <c r="A20" t="s">
        <v>128</v>
      </c>
      <c r="B20">
        <v>-9.3763756498814708</v>
      </c>
      <c r="C20">
        <f>$B$20*$B$8</f>
        <v>8.7522180851038023</v>
      </c>
    </row>
    <row r="21" spans="1:3" x14ac:dyDescent="0.25">
      <c r="A21" t="s">
        <v>129</v>
      </c>
      <c r="B21">
        <v>16.182725767435599</v>
      </c>
      <c r="C21">
        <f>$B$21*$B$9</f>
        <v>-12.497025190290362</v>
      </c>
    </row>
    <row r="22" spans="1:3" x14ac:dyDescent="0.25">
      <c r="A22" t="s">
        <v>130</v>
      </c>
      <c r="B22">
        <v>38.363182896450702</v>
      </c>
      <c r="C22">
        <f>$B$22*$B$10</f>
        <v>-21.708142168588239</v>
      </c>
    </row>
    <row r="23" spans="1:3" x14ac:dyDescent="0.25">
      <c r="A23" t="s">
        <v>131</v>
      </c>
      <c r="B23">
        <v>-8.5855118405357391</v>
      </c>
      <c r="C23">
        <f>$B$23*$B$4*$B$5</f>
        <v>1.717102368107148</v>
      </c>
    </row>
    <row r="24" spans="1:3" x14ac:dyDescent="0.25">
      <c r="A24" t="s">
        <v>132</v>
      </c>
      <c r="B24">
        <v>5.9704671645735603</v>
      </c>
      <c r="C24">
        <f>$B$24*$B$4*$B$6</f>
        <v>-2.3881868658294243</v>
      </c>
    </row>
    <row r="25" spans="1:3" x14ac:dyDescent="0.25">
      <c r="A25" t="s">
        <v>133</v>
      </c>
      <c r="B25">
        <v>-6.4948980976936799</v>
      </c>
      <c r="C25">
        <f>$B$25*$B$5*$B$6</f>
        <v>-3.2474490488468399</v>
      </c>
    </row>
    <row r="26" spans="1:3" x14ac:dyDescent="0.25">
      <c r="A26" t="s">
        <v>134</v>
      </c>
      <c r="B26">
        <v>3.1769163068738302</v>
      </c>
      <c r="C26">
        <f>$B$26*$B$4*$B$7</f>
        <v>-1.0388510729648057</v>
      </c>
    </row>
    <row r="27" spans="1:3" x14ac:dyDescent="0.25">
      <c r="A27" t="s">
        <v>135</v>
      </c>
      <c r="B27">
        <v>-5.6808875294986496</v>
      </c>
      <c r="C27">
        <f>$B$27*$B$5*$B$7</f>
        <v>-2.3220615273381968</v>
      </c>
    </row>
    <row r="28" spans="1:3" x14ac:dyDescent="0.25">
      <c r="A28" t="s">
        <v>136</v>
      </c>
      <c r="B28">
        <v>4.8792141741413504</v>
      </c>
      <c r="C28">
        <f>$B$28*$B$6*$B$7</f>
        <v>3.9887554395630591</v>
      </c>
    </row>
    <row r="29" spans="1:3" x14ac:dyDescent="0.25">
      <c r="A29" t="s">
        <v>137</v>
      </c>
      <c r="B29">
        <v>-0.118031283240662</v>
      </c>
      <c r="C29">
        <f>$B$29*$B$4*$B$8</f>
        <v>4.4069716076274745E-2</v>
      </c>
    </row>
    <row r="30" spans="1:3" x14ac:dyDescent="0.25">
      <c r="A30" t="s">
        <v>138</v>
      </c>
      <c r="B30">
        <v>3.2727024027904799</v>
      </c>
      <c r="C30">
        <f>$B$30*$B$5*$B$8</f>
        <v>1.5274241469425127</v>
      </c>
    </row>
    <row r="31" spans="1:3" x14ac:dyDescent="0.25">
      <c r="A31" t="s">
        <v>139</v>
      </c>
      <c r="B31">
        <v>-2.30792579270789</v>
      </c>
      <c r="C31">
        <f>$B$31*$B$6*$B$8</f>
        <v>-2.1542940061569387</v>
      </c>
    </row>
    <row r="32" spans="1:3" x14ac:dyDescent="0.25">
      <c r="A32" t="s">
        <v>140</v>
      </c>
      <c r="B32">
        <v>-8.0846066192417592</v>
      </c>
      <c r="C32">
        <f>$B$32*$B$7*$B$8</f>
        <v>-6.1692099835128058</v>
      </c>
    </row>
    <row r="33" spans="1:3" x14ac:dyDescent="0.25">
      <c r="A33" t="s">
        <v>141</v>
      </c>
      <c r="B33">
        <v>-0.17962736258158499</v>
      </c>
      <c r="C33">
        <f>$B$33*$B$4*$B$9</f>
        <v>5.5486515864087642E-2</v>
      </c>
    </row>
    <row r="34" spans="1:3" x14ac:dyDescent="0.25">
      <c r="A34" t="s">
        <v>142</v>
      </c>
      <c r="B34">
        <v>-5.1381843141508901</v>
      </c>
      <c r="C34">
        <f>$B$34*$B$5*$B$9</f>
        <v>-1.9839679584607415</v>
      </c>
    </row>
    <row r="35" spans="1:3" x14ac:dyDescent="0.25">
      <c r="A35" t="s">
        <v>143</v>
      </c>
      <c r="B35">
        <v>2.4281509185779502</v>
      </c>
      <c r="C35">
        <f>$B$35*$B$6*$B$9</f>
        <v>1.875126825442331</v>
      </c>
    </row>
    <row r="36" spans="1:3" x14ac:dyDescent="0.25">
      <c r="A36" t="s">
        <v>144</v>
      </c>
      <c r="B36">
        <v>17.765010427463899</v>
      </c>
      <c r="C36">
        <f>$B$36*$B$7*$B$9</f>
        <v>11.215224328372072</v>
      </c>
    </row>
    <row r="37" spans="1:3" x14ac:dyDescent="0.25">
      <c r="A37" t="s">
        <v>145</v>
      </c>
      <c r="B37">
        <v>0.83134426331746603</v>
      </c>
      <c r="C37">
        <f>$B$37*$B$8*$B$9</f>
        <v>0.59926512936483667</v>
      </c>
    </row>
    <row r="38" spans="1:3" x14ac:dyDescent="0.25">
      <c r="A38" t="s">
        <v>146</v>
      </c>
      <c r="B38">
        <v>19.726038803418799</v>
      </c>
      <c r="C38">
        <f>$B$38*$B$4*$B$10</f>
        <v>-4.4648605505287344</v>
      </c>
    </row>
    <row r="39" spans="1:3" x14ac:dyDescent="0.25">
      <c r="A39" t="s">
        <v>147</v>
      </c>
      <c r="B39">
        <v>-14.9906601527088</v>
      </c>
      <c r="C39">
        <f>$B$39*$B$5*$B$10</f>
        <v>-4.2412980001471743</v>
      </c>
    </row>
    <row r="40" spans="1:3" x14ac:dyDescent="0.25">
      <c r="A40" t="s">
        <v>148</v>
      </c>
      <c r="B40">
        <v>7.9944721841427597</v>
      </c>
      <c r="C40">
        <f>$B$40*$B$6*$B$10</f>
        <v>4.523741922160772</v>
      </c>
    </row>
    <row r="41" spans="1:3" x14ac:dyDescent="0.25">
      <c r="A41" t="s">
        <v>149</v>
      </c>
      <c r="B41">
        <v>27.098962157464399</v>
      </c>
      <c r="C41">
        <f>$B$41*$B$7*$B$10</f>
        <v>12.535689048783476</v>
      </c>
    </row>
    <row r="42" spans="1:3" x14ac:dyDescent="0.25">
      <c r="A42" t="s">
        <v>150</v>
      </c>
      <c r="B42">
        <v>-10.192660614893301</v>
      </c>
      <c r="C42">
        <f>$B$42*$B$8*$B$10</f>
        <v>-5.3836735907673487</v>
      </c>
    </row>
    <row r="43" spans="1:3" x14ac:dyDescent="0.25">
      <c r="A43" t="s">
        <v>151</v>
      </c>
      <c r="B43">
        <v>19.845016049361401</v>
      </c>
      <c r="C43">
        <f>$B$43*$B$9*$B$10</f>
        <v>8.6719037689914895</v>
      </c>
    </row>
    <row r="44" spans="1:3" x14ac:dyDescent="0.25">
      <c r="A44" t="s">
        <v>152</v>
      </c>
      <c r="B44">
        <v>-2.0450637840024202</v>
      </c>
      <c r="C44">
        <f>$B$44*$B$4^2</f>
        <v>-0.32721020544038731</v>
      </c>
    </row>
    <row r="45" spans="1:3" x14ac:dyDescent="0.25">
      <c r="A45" t="s">
        <v>200</v>
      </c>
      <c r="B45">
        <v>7.9385917844762801</v>
      </c>
      <c r="C45">
        <f>$B$45*$B$5^2</f>
        <v>1.98464794611907</v>
      </c>
    </row>
    <row r="46" spans="1:3" x14ac:dyDescent="0.25">
      <c r="A46" t="s">
        <v>153</v>
      </c>
      <c r="B46">
        <v>-0.306711338496714</v>
      </c>
      <c r="C46">
        <f>$B$46*$B$6^2</f>
        <v>-0.306711338496714</v>
      </c>
    </row>
    <row r="47" spans="1:3" x14ac:dyDescent="0.25">
      <c r="A47" t="s">
        <v>154</v>
      </c>
      <c r="B47">
        <v>5.4776136030849099</v>
      </c>
      <c r="C47">
        <f>$B$47*$B$7^2</f>
        <v>3.6607194637011298</v>
      </c>
    </row>
    <row r="48" spans="1:3" x14ac:dyDescent="0.25">
      <c r="A48" t="s">
        <v>155</v>
      </c>
      <c r="B48">
        <v>1.97334834912817</v>
      </c>
      <c r="C48">
        <f>$B$48*$B$8^2</f>
        <v>1.7193726789659463</v>
      </c>
    </row>
    <row r="49" spans="1:6" x14ac:dyDescent="0.25">
      <c r="A49" t="s">
        <v>156</v>
      </c>
      <c r="B49">
        <v>1.0230517585291801</v>
      </c>
      <c r="C49">
        <f>$B$49*$B$9^2</f>
        <v>0.6101091628152393</v>
      </c>
    </row>
    <row r="50" spans="1:6" x14ac:dyDescent="0.25">
      <c r="A50" t="s">
        <v>157</v>
      </c>
      <c r="B50">
        <v>-23.822634847509899</v>
      </c>
      <c r="C50">
        <f>$B$50*$B$10^2</f>
        <v>-7.6279149769287606</v>
      </c>
    </row>
    <row r="51" spans="1:6" x14ac:dyDescent="0.25">
      <c r="A51" t="s">
        <v>158</v>
      </c>
      <c r="B51">
        <v>-0.80505279710224997</v>
      </c>
      <c r="C51">
        <f>$B$51*$B$4*$B$5*$B$6</f>
        <v>-0.16101055942045001</v>
      </c>
    </row>
    <row r="52" spans="1:6" x14ac:dyDescent="0.25">
      <c r="A52" t="s">
        <v>159</v>
      </c>
      <c r="B52">
        <v>-0.91452891909605205</v>
      </c>
      <c r="C52">
        <f>$B$52*$B$4*$B$5*$B$7</f>
        <v>-0.14952539775829995</v>
      </c>
    </row>
    <row r="53" spans="1:6" x14ac:dyDescent="0.25">
      <c r="A53" t="s">
        <v>160</v>
      </c>
      <c r="B53">
        <v>0.62492691757718899</v>
      </c>
      <c r="C53">
        <f>$B$53*$B$4*$B$6*$B$7</f>
        <v>0.20435099201227852</v>
      </c>
    </row>
    <row r="54" spans="1:6" x14ac:dyDescent="0.25">
      <c r="A54" t="s">
        <v>162</v>
      </c>
      <c r="B54">
        <v>0.28715143217093902</v>
      </c>
      <c r="C54">
        <f>$B$54*$B$4*$B$5*$B$8</f>
        <v>5.3607322309910242E-2</v>
      </c>
    </row>
    <row r="55" spans="1:6" x14ac:dyDescent="0.25">
      <c r="A55" t="s">
        <v>163</v>
      </c>
      <c r="B55">
        <v>-0.13424085802888699</v>
      </c>
      <c r="C55">
        <f>$B$55*$B$4*$B$6*$B$8</f>
        <v>-5.0121936631885224E-2</v>
      </c>
    </row>
    <row r="56" spans="1:6" x14ac:dyDescent="0.25">
      <c r="A56" t="s">
        <v>219</v>
      </c>
      <c r="B56">
        <v>0.24629738812149299</v>
      </c>
      <c r="C56">
        <f>$B$56*$B$5*$B$6*$B$8</f>
        <v>-0.11495105012446954</v>
      </c>
    </row>
    <row r="57" spans="1:6" x14ac:dyDescent="0.25">
      <c r="A57" t="s">
        <v>164</v>
      </c>
      <c r="B57">
        <v>-0.52286765727045903</v>
      </c>
      <c r="C57">
        <f>$B$57*$B$4*$B$7*$B$8</f>
        <v>-0.15959615715186889</v>
      </c>
    </row>
    <row r="58" spans="1:6" x14ac:dyDescent="0.25">
      <c r="A58" t="s">
        <v>201</v>
      </c>
      <c r="B58">
        <v>0.90409924277595599</v>
      </c>
      <c r="C58">
        <f>$B$58*$B$5*$B$7*$B$8</f>
        <v>-0.3449504927886588</v>
      </c>
    </row>
    <row r="59" spans="1:6" x14ac:dyDescent="0.25">
      <c r="A59" t="s">
        <v>165</v>
      </c>
      <c r="B59">
        <v>-0.65067650182820702</v>
      </c>
      <c r="C59">
        <f>$B$59*$B$6*$B$7*$B$8</f>
        <v>0.49651889821848177</v>
      </c>
      <c r="F59" s="7"/>
    </row>
    <row r="60" spans="1:6" x14ac:dyDescent="0.25">
      <c r="A60" t="s">
        <v>202</v>
      </c>
      <c r="B60">
        <v>-0.58720325087843805</v>
      </c>
      <c r="C60">
        <f>$B$60*$B$4*$B$5*$B$9</f>
        <v>-9.0692926809833679E-2</v>
      </c>
    </row>
    <row r="61" spans="1:6" x14ac:dyDescent="0.25">
      <c r="A61" t="s">
        <v>233</v>
      </c>
      <c r="B61">
        <v>0.23580769581097799</v>
      </c>
      <c r="C61">
        <f>$B$61*$B$4*$B$6*$B$9</f>
        <v>7.2840503063930986E-2</v>
      </c>
    </row>
    <row r="62" spans="1:6" x14ac:dyDescent="0.25">
      <c r="A62" t="s">
        <v>166</v>
      </c>
      <c r="B62">
        <v>1.2798192523321801</v>
      </c>
      <c r="C62">
        <f>$B$62*$B$4*$B$7*$B$9</f>
        <v>0.32318494995049435</v>
      </c>
    </row>
    <row r="63" spans="1:6" x14ac:dyDescent="0.25">
      <c r="A63" t="s">
        <v>167</v>
      </c>
      <c r="B63">
        <v>-1.7726994018159801</v>
      </c>
      <c r="C63">
        <f>$B$63*$B$5*$B$7*$B$9</f>
        <v>0.55956120992199743</v>
      </c>
    </row>
    <row r="64" spans="1:6" x14ac:dyDescent="0.25">
      <c r="A64" t="s">
        <v>168</v>
      </c>
      <c r="B64">
        <v>0.808901840029569</v>
      </c>
      <c r="C64">
        <f>$B$64*$B$6*$B$7*$B$9</f>
        <v>-0.51066762007297406</v>
      </c>
    </row>
    <row r="65" spans="1:6" x14ac:dyDescent="0.25">
      <c r="A65" t="s">
        <v>203</v>
      </c>
      <c r="B65">
        <v>0.377239610011816</v>
      </c>
      <c r="C65">
        <f>$B$65*$B$4*$B$8*$B$9</f>
        <v>0.10877156608654832</v>
      </c>
    </row>
    <row r="66" spans="1:6" x14ac:dyDescent="0.25">
      <c r="A66" t="s">
        <v>252</v>
      </c>
      <c r="B66">
        <v>-0.13836945927820801</v>
      </c>
      <c r="C66">
        <f>$B$66*$B$5*$B$8*$B$9</f>
        <v>4.9871031516839318E-2</v>
      </c>
      <c r="F66" s="7"/>
    </row>
    <row r="67" spans="1:6" x14ac:dyDescent="0.25">
      <c r="A67" t="s">
        <v>227</v>
      </c>
      <c r="B67">
        <v>0.15244793082969901</v>
      </c>
      <c r="C67">
        <f>$B$67*$B$6*$B$8*$B$9</f>
        <v>-0.10989037035692491</v>
      </c>
    </row>
    <row r="68" spans="1:6" x14ac:dyDescent="0.25">
      <c r="A68" t="s">
        <v>169</v>
      </c>
      <c r="B68">
        <v>0.32941689193191998</v>
      </c>
      <c r="C68">
        <f>$B$68*$B$7*$B$8*$B$9</f>
        <v>-0.1941205422304999</v>
      </c>
    </row>
    <row r="69" spans="1:6" x14ac:dyDescent="0.25">
      <c r="A69" t="s">
        <v>170</v>
      </c>
      <c r="B69">
        <v>-7.4167607346161901</v>
      </c>
      <c r="C69">
        <f>$B$69*$B$4*$B$5*$B$10</f>
        <v>-0.83936777035435728</v>
      </c>
    </row>
    <row r="70" spans="1:6" x14ac:dyDescent="0.25">
      <c r="A70" t="s">
        <v>171</v>
      </c>
      <c r="B70">
        <v>5.5647332189888603</v>
      </c>
      <c r="C70">
        <f>$B$70*$B$4*$B$6*$B$10</f>
        <v>1.2595411613696117</v>
      </c>
    </row>
    <row r="71" spans="1:6" x14ac:dyDescent="0.25">
      <c r="A71" t="s">
        <v>172</v>
      </c>
      <c r="B71">
        <v>-5.3756961145739499</v>
      </c>
      <c r="C71">
        <f>$B$71*$B$5*$B$6*$B$10</f>
        <v>1.5209423032661775</v>
      </c>
    </row>
    <row r="72" spans="1:6" x14ac:dyDescent="0.25">
      <c r="A72" t="s">
        <v>173</v>
      </c>
      <c r="B72">
        <v>1.5962311929550099</v>
      </c>
      <c r="C72">
        <f>$B$72*$B$4*$B$7*$B$10</f>
        <v>0.29535976719080359</v>
      </c>
    </row>
    <row r="73" spans="1:6" x14ac:dyDescent="0.25">
      <c r="A73" t="s">
        <v>253</v>
      </c>
      <c r="B73">
        <v>-4.3251033792752001</v>
      </c>
      <c r="C73">
        <f>$B$73*$B$5*$B$7*$B$10</f>
        <v>1.0003732015896072</v>
      </c>
      <c r="F73" s="7"/>
    </row>
    <row r="74" spans="1:6" x14ac:dyDescent="0.25">
      <c r="A74" t="s">
        <v>204</v>
      </c>
      <c r="B74">
        <v>4.1994102302519698</v>
      </c>
      <c r="C74">
        <f>$B$74*$B$6*$B$7*$B$10</f>
        <v>-1.9426021014689878</v>
      </c>
    </row>
    <row r="75" spans="1:6" x14ac:dyDescent="0.25">
      <c r="A75" t="s">
        <v>228</v>
      </c>
      <c r="B75">
        <v>2.98630076338012</v>
      </c>
      <c r="C75">
        <f>$B$75*$B$5*$B$8*$B$10</f>
        <v>-0.7886688844719385</v>
      </c>
    </row>
    <row r="76" spans="1:6" x14ac:dyDescent="0.25">
      <c r="A76" t="s">
        <v>229</v>
      </c>
      <c r="B76">
        <v>-2.1136763155239202</v>
      </c>
      <c r="C76">
        <f>$B$76*$B$6*$B$8*$B$10</f>
        <v>1.1164252190138957</v>
      </c>
    </row>
    <row r="77" spans="1:6" x14ac:dyDescent="0.25">
      <c r="A77" t="s">
        <v>175</v>
      </c>
      <c r="B77">
        <v>-7.5098965415962597</v>
      </c>
      <c r="C77">
        <f>$B$77*$B$7*$B$8*$B$10</f>
        <v>3.2427438085242408</v>
      </c>
    </row>
    <row r="78" spans="1:6" x14ac:dyDescent="0.25">
      <c r="A78" t="s">
        <v>254</v>
      </c>
      <c r="B78">
        <v>-1.31840575742737</v>
      </c>
      <c r="C78">
        <f>$B$78*$B$4*$B$9*$B$10</f>
        <v>-0.23044754065114292</v>
      </c>
    </row>
    <row r="79" spans="1:6" x14ac:dyDescent="0.25">
      <c r="A79" t="s">
        <v>176</v>
      </c>
      <c r="B79">
        <v>-4.4431315442994199</v>
      </c>
      <c r="C79">
        <f>$B$79*$B$5*$B$9*$B$10</f>
        <v>0.97078301900327757</v>
      </c>
    </row>
    <row r="80" spans="1:6" x14ac:dyDescent="0.25">
      <c r="A80" t="s">
        <v>205</v>
      </c>
      <c r="B80">
        <v>1.98894533668428</v>
      </c>
      <c r="C80">
        <f>$B$80*$B$6*$B$9*$B$10</f>
        <v>-0.86913220521509627</v>
      </c>
    </row>
    <row r="81" spans="1:6" x14ac:dyDescent="0.25">
      <c r="A81" t="s">
        <v>177</v>
      </c>
      <c r="B81">
        <v>16.060372643468799</v>
      </c>
      <c r="C81">
        <f>$B$81*$B$7*$B$9*$B$10</f>
        <v>-5.7372812580235069</v>
      </c>
    </row>
    <row r="82" spans="1:6" x14ac:dyDescent="0.25">
      <c r="A82" t="s">
        <v>255</v>
      </c>
      <c r="B82">
        <v>0.60793663992203095</v>
      </c>
      <c r="C82">
        <f>$B$82*$B$8*$B$9*$B$10</f>
        <v>-0.24797302879792626</v>
      </c>
    </row>
    <row r="83" spans="1:6" x14ac:dyDescent="0.25">
      <c r="A83" t="s">
        <v>178</v>
      </c>
      <c r="B83">
        <v>0.32752964660439399</v>
      </c>
      <c r="C83">
        <f>$B$83*$B$4^2*$B$5</f>
        <v>-2.6202371728351524E-2</v>
      </c>
      <c r="F83" s="7"/>
    </row>
    <row r="84" spans="1:6" x14ac:dyDescent="0.25">
      <c r="A84" t="s">
        <v>206</v>
      </c>
      <c r="B84">
        <v>1.26472453024036</v>
      </c>
      <c r="C84">
        <f>$B$84*$B$4*$B$5^2</f>
        <v>0.12647245302403601</v>
      </c>
      <c r="F84" s="7"/>
    </row>
    <row r="85" spans="1:6" x14ac:dyDescent="0.25">
      <c r="A85" t="s">
        <v>220</v>
      </c>
      <c r="B85">
        <v>-0.21533550232128901</v>
      </c>
      <c r="C85">
        <f>$B$85*$B$4^2*$B$6</f>
        <v>3.4453680371406246E-2</v>
      </c>
    </row>
    <row r="86" spans="1:6" x14ac:dyDescent="0.25">
      <c r="A86" t="s">
        <v>207</v>
      </c>
      <c r="B86">
        <v>0.72519136795067596</v>
      </c>
      <c r="C86">
        <f>$B$86*$B$5^2*$B$6</f>
        <v>-0.18129784198766899</v>
      </c>
      <c r="F86" s="7"/>
    </row>
    <row r="87" spans="1:6" x14ac:dyDescent="0.25">
      <c r="A87" t="s">
        <v>208</v>
      </c>
      <c r="B87">
        <v>-0.25275202074866798</v>
      </c>
      <c r="C87">
        <f>$B$87*$B$5^2*$B$7</f>
        <v>5.1656166425571116E-2</v>
      </c>
    </row>
    <row r="88" spans="1:6" x14ac:dyDescent="0.25">
      <c r="A88" t="s">
        <v>180</v>
      </c>
      <c r="B88">
        <v>-1.3674999922450599</v>
      </c>
      <c r="C88">
        <f>$B$88*$B$6^2*$B$7</f>
        <v>1.1179306416959724</v>
      </c>
    </row>
    <row r="89" spans="1:6" x14ac:dyDescent="0.25">
      <c r="A89" t="s">
        <v>181</v>
      </c>
      <c r="B89">
        <v>1.14637880727226</v>
      </c>
      <c r="C89">
        <f>$B$89*$B$4*$B$7^2</f>
        <v>0.30645251868022255</v>
      </c>
    </row>
    <row r="90" spans="1:6" x14ac:dyDescent="0.25">
      <c r="A90" t="s">
        <v>182</v>
      </c>
      <c r="B90">
        <v>0.53108715248007599</v>
      </c>
      <c r="C90">
        <f>$B$90*$B$5*$B$7^2</f>
        <v>-0.17746424053263829</v>
      </c>
    </row>
    <row r="91" spans="1:6" x14ac:dyDescent="0.25">
      <c r="A91" t="s">
        <v>230</v>
      </c>
      <c r="B91">
        <v>10.2770769910637</v>
      </c>
      <c r="C91">
        <f>$B$91*$B$6*$B$7^2</f>
        <v>-6.8682273882834783</v>
      </c>
    </row>
    <row r="92" spans="1:6" x14ac:dyDescent="0.25">
      <c r="A92" t="s">
        <v>222</v>
      </c>
      <c r="B92">
        <v>-0.24861735821095299</v>
      </c>
      <c r="C92">
        <f>$B$92*$B$5^2*$B$8</f>
        <v>5.8016909199668738E-2</v>
      </c>
    </row>
    <row r="93" spans="1:6" x14ac:dyDescent="0.25">
      <c r="A93" t="s">
        <v>199</v>
      </c>
      <c r="B93">
        <v>-11.097257500386</v>
      </c>
      <c r="C93">
        <f>$B$93*$B$7^2*$B$8</f>
        <v>6.9226735281337834</v>
      </c>
    </row>
    <row r="94" spans="1:6" x14ac:dyDescent="0.25">
      <c r="A94" t="s">
        <v>185</v>
      </c>
      <c r="B94">
        <v>-0.65640979964304103</v>
      </c>
      <c r="C94">
        <f>$B$94*$B$5*$B$8^2</f>
        <v>0.28596397493893549</v>
      </c>
    </row>
    <row r="95" spans="1:6" x14ac:dyDescent="0.25">
      <c r="A95" t="s">
        <v>209</v>
      </c>
      <c r="B95">
        <v>2.95793605744857</v>
      </c>
      <c r="C95">
        <f>$B$95*$B$7^2*$B$9</f>
        <v>-1.5265773241164475</v>
      </c>
    </row>
    <row r="96" spans="1:6" x14ac:dyDescent="0.25">
      <c r="A96" t="s">
        <v>210</v>
      </c>
      <c r="B96">
        <v>-1.3316595533822</v>
      </c>
      <c r="C96">
        <f>$B$96*$B$8^2*$B$9</f>
        <v>0.89601327581786916</v>
      </c>
    </row>
    <row r="97" spans="1:3" x14ac:dyDescent="0.25">
      <c r="A97" t="s">
        <v>188</v>
      </c>
      <c r="B97">
        <v>-0.98114477370525999</v>
      </c>
      <c r="C97">
        <f>$B$97*$B$4*$B$9^2</f>
        <v>-0.23404697230430102</v>
      </c>
    </row>
    <row r="98" spans="1:3" x14ac:dyDescent="0.25">
      <c r="A98" t="s">
        <v>189</v>
      </c>
      <c r="B98">
        <v>0.61735471093694105</v>
      </c>
      <c r="C98">
        <f>$B$98*$B$5*$B$9^2</f>
        <v>-0.18408343600879409</v>
      </c>
    </row>
    <row r="99" spans="1:3" x14ac:dyDescent="0.25">
      <c r="A99" t="s">
        <v>256</v>
      </c>
      <c r="B99">
        <v>-10.5269063084659</v>
      </c>
      <c r="C99">
        <f>$B$99*$B$6*$B$9^2</f>
        <v>6.2778465911892605</v>
      </c>
    </row>
    <row r="100" spans="1:3" x14ac:dyDescent="0.25">
      <c r="A100" t="s">
        <v>211</v>
      </c>
      <c r="B100">
        <v>-0.59216666201829904</v>
      </c>
      <c r="C100">
        <f>$B$100*$B$7*$B$9^2</f>
        <v>0.288696435926036</v>
      </c>
    </row>
    <row r="101" spans="1:3" x14ac:dyDescent="0.25">
      <c r="A101" t="s">
        <v>212</v>
      </c>
      <c r="B101">
        <v>10.105294311423499</v>
      </c>
      <c r="C101">
        <f>$B$101*$B$8*$B$9^2</f>
        <v>-5.6252527444980158</v>
      </c>
    </row>
    <row r="102" spans="1:3" x14ac:dyDescent="0.25">
      <c r="A102" t="s">
        <v>190</v>
      </c>
      <c r="B102">
        <v>-1.9473072209509199</v>
      </c>
      <c r="C102">
        <f>$B$102*$B$4^2*$B$10</f>
        <v>0.17630412830936204</v>
      </c>
    </row>
    <row r="103" spans="1:3" x14ac:dyDescent="0.25">
      <c r="A103" t="s">
        <v>213</v>
      </c>
      <c r="B103">
        <v>6.2272018880962801</v>
      </c>
      <c r="C103">
        <f>$B$103*$B$5^2*$B$10</f>
        <v>-0.88092914673017053</v>
      </c>
    </row>
    <row r="104" spans="1:3" x14ac:dyDescent="0.25">
      <c r="A104" t="s">
        <v>225</v>
      </c>
      <c r="B104">
        <v>-0.70603194694438598</v>
      </c>
      <c r="C104">
        <f>$B$104*$B$6^2*$B$10</f>
        <v>0.39951434481344544</v>
      </c>
    </row>
    <row r="105" spans="1:3" x14ac:dyDescent="0.25">
      <c r="A105" t="s">
        <v>214</v>
      </c>
      <c r="B105">
        <v>11.4765507098582</v>
      </c>
      <c r="C105">
        <f>$B$105*$B$7^2*$B$10</f>
        <v>-4.3400472708895101</v>
      </c>
    </row>
    <row r="106" spans="1:3" x14ac:dyDescent="0.25">
      <c r="A106" t="s">
        <v>191</v>
      </c>
      <c r="B106">
        <v>1.7859057750028</v>
      </c>
      <c r="C106">
        <f>$B$106*$B$8^2*$B$10</f>
        <v>-0.88050703711073153</v>
      </c>
    </row>
    <row r="107" spans="1:3" x14ac:dyDescent="0.25">
      <c r="A107" t="s">
        <v>192</v>
      </c>
      <c r="B107">
        <v>-4.9366241907353201</v>
      </c>
      <c r="C107">
        <f>$B$107*$B$9^2*$B$10</f>
        <v>1.6658965664516465</v>
      </c>
    </row>
    <row r="108" spans="1:3" x14ac:dyDescent="0.25">
      <c r="A108" t="s">
        <v>193</v>
      </c>
      <c r="B108">
        <v>1.99951575012896</v>
      </c>
      <c r="C108">
        <f>$B$108*$B$4*$B$10^2</f>
        <v>0.25609486498271028</v>
      </c>
    </row>
    <row r="109" spans="1:3" x14ac:dyDescent="0.25">
      <c r="A109" t="s">
        <v>194</v>
      </c>
      <c r="B109">
        <v>13.5175652840501</v>
      </c>
      <c r="C109">
        <f>$B$109*$B$5*$B$10^2</f>
        <v>-2.1641359014617114</v>
      </c>
    </row>
    <row r="110" spans="1:3" x14ac:dyDescent="0.25">
      <c r="A110" t="s">
        <v>195</v>
      </c>
      <c r="B110">
        <v>-9.9140964351483802</v>
      </c>
      <c r="C110">
        <f>$B$110*$B$6*$B$10^2</f>
        <v>3.1744550997174468</v>
      </c>
    </row>
    <row r="111" spans="1:3" x14ac:dyDescent="0.25">
      <c r="A111" t="s">
        <v>196</v>
      </c>
      <c r="B111">
        <v>-3.1230096775738501</v>
      </c>
      <c r="C111">
        <f>$B$111*$B$7*$B$10^2</f>
        <v>0.81747956880496087</v>
      </c>
    </row>
    <row r="112" spans="1:3" x14ac:dyDescent="0.25">
      <c r="A112" t="s">
        <v>249</v>
      </c>
      <c r="B112">
        <v>1.0743968019554899</v>
      </c>
      <c r="C112">
        <f>$B$112*$B$9*$B$10^2</f>
        <v>-0.26566584729671761</v>
      </c>
    </row>
    <row r="113" spans="1:3" x14ac:dyDescent="0.25">
      <c r="A113" t="s">
        <v>215</v>
      </c>
      <c r="B113">
        <v>-0.64464553115571999</v>
      </c>
      <c r="C113">
        <f>$B$113*$B$4^3</f>
        <v>-4.1257313993966087E-2</v>
      </c>
    </row>
    <row r="114" spans="1:3" x14ac:dyDescent="0.25">
      <c r="A114" t="s">
        <v>216</v>
      </c>
      <c r="B114">
        <v>-2.2042137591131401</v>
      </c>
      <c r="C114">
        <f>$B$114*$B$5^3</f>
        <v>0.27552671988914251</v>
      </c>
    </row>
    <row r="115" spans="1:3" x14ac:dyDescent="0.25">
      <c r="A115" t="s">
        <v>217</v>
      </c>
      <c r="B115">
        <v>2.7217038151193802</v>
      </c>
      <c r="C115">
        <f>$B$115*$B$9^3</f>
        <v>-1.2534464187948831</v>
      </c>
    </row>
    <row r="116" spans="1:3" x14ac:dyDescent="0.25">
      <c r="A116" t="s">
        <v>218</v>
      </c>
      <c r="B116">
        <v>3.6202007418956099</v>
      </c>
      <c r="C116">
        <f>$B$116*$B$10^3</f>
        <v>-0.65592884166235932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H121"/>
  <sheetViews>
    <sheetView workbookViewId="0">
      <selection activeCell="E30" sqref="E30"/>
    </sheetView>
  </sheetViews>
  <sheetFormatPr defaultRowHeight="15" x14ac:dyDescent="0.25"/>
  <cols>
    <col min="1" max="1" width="17.85546875" customWidth="1"/>
    <col min="2" max="2" width="14.28515625" bestFit="1" customWidth="1"/>
    <col min="3" max="3" width="12.7109375" bestFit="1" customWidth="1"/>
    <col min="7" max="7" width="12.5703125" bestFit="1" customWidth="1"/>
  </cols>
  <sheetData>
    <row r="1" spans="1:8" x14ac:dyDescent="0.25">
      <c r="A1" t="s">
        <v>118</v>
      </c>
    </row>
    <row r="3" spans="1:8" x14ac:dyDescent="0.25">
      <c r="A3" t="s">
        <v>18</v>
      </c>
      <c r="D3" t="s">
        <v>17</v>
      </c>
      <c r="E3" t="s">
        <v>16</v>
      </c>
      <c r="F3" t="s">
        <v>121</v>
      </c>
      <c r="G3" t="s">
        <v>120</v>
      </c>
      <c r="H3" t="s">
        <v>122</v>
      </c>
    </row>
    <row r="4" spans="1:8" x14ac:dyDescent="0.25">
      <c r="A4" t="s">
        <v>26</v>
      </c>
      <c r="B4" s="8">
        <f>H4</f>
        <v>0.4</v>
      </c>
      <c r="D4">
        <v>10</v>
      </c>
      <c r="E4">
        <v>60</v>
      </c>
      <c r="F4" s="3">
        <f>Calculator!D4</f>
        <v>45</v>
      </c>
      <c r="G4" s="8">
        <f t="shared" ref="G4:G10" si="0">IF($F4&lt;$D4,$D4,IF($F4&gt;$E4,$E4,$F4))</f>
        <v>45</v>
      </c>
      <c r="H4" s="2">
        <f t="shared" ref="H4:H10" si="1">(G4-MEDIAN(D4:E4))/(MAX(D4:E4)-MEDIAN(D4:E4))</f>
        <v>0.4</v>
      </c>
    </row>
    <row r="5" spans="1:8" x14ac:dyDescent="0.25">
      <c r="A5" t="s">
        <v>69</v>
      </c>
      <c r="B5" s="8">
        <f t="shared" ref="B5:B10" si="2">H5</f>
        <v>-0.5</v>
      </c>
      <c r="D5">
        <v>4.8</v>
      </c>
      <c r="E5">
        <v>13.2</v>
      </c>
      <c r="F5" s="3">
        <f>Calculator!D5</f>
        <v>6.9</v>
      </c>
      <c r="G5" s="8">
        <f t="shared" si="0"/>
        <v>6.9</v>
      </c>
      <c r="H5" s="2">
        <f t="shared" si="1"/>
        <v>-0.5</v>
      </c>
    </row>
    <row r="6" spans="1:8" x14ac:dyDescent="0.25">
      <c r="A6" t="s">
        <v>70</v>
      </c>
      <c r="B6" s="8">
        <f t="shared" si="2"/>
        <v>-1</v>
      </c>
      <c r="D6">
        <v>12</v>
      </c>
      <c r="E6">
        <v>18</v>
      </c>
      <c r="F6" s="3">
        <f>Calculator!D6</f>
        <v>12</v>
      </c>
      <c r="G6" s="8">
        <f t="shared" si="0"/>
        <v>12</v>
      </c>
      <c r="H6" s="2">
        <f t="shared" si="1"/>
        <v>-1</v>
      </c>
    </row>
    <row r="7" spans="1:8" x14ac:dyDescent="0.25">
      <c r="A7" t="s">
        <v>71</v>
      </c>
      <c r="B7" s="8">
        <f t="shared" si="2"/>
        <v>-0.81749955980667821</v>
      </c>
      <c r="D7">
        <v>5</v>
      </c>
      <c r="E7">
        <v>80</v>
      </c>
      <c r="F7" s="3">
        <f>Calculator!I12</f>
        <v>11.843766507249571</v>
      </c>
      <c r="G7" s="8">
        <f t="shared" si="0"/>
        <v>11.843766507249571</v>
      </c>
      <c r="H7" s="2">
        <f t="shared" si="1"/>
        <v>-0.81749955980667821</v>
      </c>
    </row>
    <row r="8" spans="1:8" x14ac:dyDescent="0.25">
      <c r="A8" t="s">
        <v>72</v>
      </c>
      <c r="B8" s="8">
        <f t="shared" si="2"/>
        <v>-0.93343296087059413</v>
      </c>
      <c r="D8">
        <v>0.1</v>
      </c>
      <c r="E8">
        <v>3</v>
      </c>
      <c r="F8" s="3">
        <f>Calculator!I13</f>
        <v>0.19652220673763868</v>
      </c>
      <c r="G8" s="8">
        <f t="shared" si="0"/>
        <v>0.19652220673763868</v>
      </c>
      <c r="H8" s="2">
        <f t="shared" si="1"/>
        <v>-0.93343296087059413</v>
      </c>
    </row>
    <row r="9" spans="1:8" x14ac:dyDescent="0.25">
      <c r="A9" t="s">
        <v>73</v>
      </c>
      <c r="B9" s="8">
        <f t="shared" si="2"/>
        <v>-0.77224476085716354</v>
      </c>
      <c r="D9">
        <v>5</v>
      </c>
      <c r="E9">
        <v>49</v>
      </c>
      <c r="F9" s="3">
        <f>Calculator!I14</f>
        <v>10.010615261142402</v>
      </c>
      <c r="G9" s="8">
        <f t="shared" si="0"/>
        <v>10.010615261142402</v>
      </c>
      <c r="H9" s="2">
        <f t="shared" si="1"/>
        <v>-0.77224476085716354</v>
      </c>
    </row>
    <row r="10" spans="1:8" x14ac:dyDescent="0.25">
      <c r="A10" t="s">
        <v>74</v>
      </c>
      <c r="B10" s="8">
        <f t="shared" si="2"/>
        <v>-0.5658587356315693</v>
      </c>
      <c r="D10">
        <v>0</v>
      </c>
      <c r="E10">
        <v>80</v>
      </c>
      <c r="F10" s="6">
        <f>Calculator!K30</f>
        <v>17.365650574737227</v>
      </c>
      <c r="G10" s="8">
        <f t="shared" si="0"/>
        <v>17.365650574737227</v>
      </c>
      <c r="H10" s="2">
        <f t="shared" si="1"/>
        <v>-0.5658587356315693</v>
      </c>
    </row>
    <row r="12" spans="1:8" x14ac:dyDescent="0.25">
      <c r="B12" t="s">
        <v>78</v>
      </c>
      <c r="C12">
        <f>SUM(C15:C121)</f>
        <v>37.661184721944835</v>
      </c>
      <c r="F12" s="2">
        <f>IF(B10&gt;-1,MAX(C12,0),0)</f>
        <v>37.661184721944835</v>
      </c>
    </row>
    <row r="14" spans="1:8" x14ac:dyDescent="0.25">
      <c r="A14" t="s">
        <v>15</v>
      </c>
      <c r="B14" t="s">
        <v>14</v>
      </c>
      <c r="C14" t="s">
        <v>13</v>
      </c>
    </row>
    <row r="15" spans="1:8" x14ac:dyDescent="0.25">
      <c r="A15" t="s">
        <v>123</v>
      </c>
      <c r="B15">
        <v>73.311645679074402</v>
      </c>
      <c r="C15">
        <f>$B$15*1</f>
        <v>73.311645679074402</v>
      </c>
    </row>
    <row r="16" spans="1:8" x14ac:dyDescent="0.25">
      <c r="A16" t="s">
        <v>124</v>
      </c>
      <c r="B16">
        <v>19.188221305583401</v>
      </c>
      <c r="C16">
        <f>$B$16*$B$4</f>
        <v>7.6752885222333607</v>
      </c>
    </row>
    <row r="17" spans="1:3" x14ac:dyDescent="0.25">
      <c r="A17" t="s">
        <v>125</v>
      </c>
      <c r="B17">
        <v>-28.641321874049499</v>
      </c>
      <c r="C17">
        <f>$B$17*$B$5</f>
        <v>14.32066093702475</v>
      </c>
    </row>
    <row r="18" spans="1:3" x14ac:dyDescent="0.25">
      <c r="A18" t="s">
        <v>126</v>
      </c>
      <c r="B18">
        <v>18.660518394272401</v>
      </c>
      <c r="C18">
        <f>$B$18*$B$6</f>
        <v>-18.660518394272401</v>
      </c>
    </row>
    <row r="19" spans="1:3" x14ac:dyDescent="0.25">
      <c r="A19" t="s">
        <v>127</v>
      </c>
      <c r="B19">
        <v>36.299842468607501</v>
      </c>
      <c r="C19">
        <f>$B$19*$B$7</f>
        <v>-29.675105239138396</v>
      </c>
    </row>
    <row r="20" spans="1:3" x14ac:dyDescent="0.25">
      <c r="A20" t="s">
        <v>128</v>
      </c>
      <c r="B20">
        <v>-9.4853726803920804</v>
      </c>
      <c r="C20">
        <f>$B$20*$B$8</f>
        <v>8.8539595060194234</v>
      </c>
    </row>
    <row r="21" spans="1:3" x14ac:dyDescent="0.25">
      <c r="A21" t="s">
        <v>129</v>
      </c>
      <c r="B21">
        <v>17.034897086204602</v>
      </c>
      <c r="C21">
        <f>$B$21*$B$9</f>
        <v>-13.155110026562465</v>
      </c>
    </row>
    <row r="22" spans="1:3" x14ac:dyDescent="0.25">
      <c r="A22" t="s">
        <v>130</v>
      </c>
      <c r="B22">
        <v>33.940723068283098</v>
      </c>
      <c r="C22">
        <f>$B$22*$B$10</f>
        <v>-19.20565464183991</v>
      </c>
    </row>
    <row r="23" spans="1:3" x14ac:dyDescent="0.25">
      <c r="A23" t="s">
        <v>131</v>
      </c>
      <c r="B23">
        <v>-9.3328290053060705</v>
      </c>
      <c r="C23">
        <f>$B$23*$B$4*$B$5</f>
        <v>1.8665658010612143</v>
      </c>
    </row>
    <row r="24" spans="1:3" x14ac:dyDescent="0.25">
      <c r="A24" t="s">
        <v>132</v>
      </c>
      <c r="B24">
        <v>5.9538454634881601</v>
      </c>
      <c r="C24">
        <f>$B$24*$B$4*$B$6</f>
        <v>-2.381538185395264</v>
      </c>
    </row>
    <row r="25" spans="1:3" x14ac:dyDescent="0.25">
      <c r="A25" t="s">
        <v>133</v>
      </c>
      <c r="B25">
        <v>-6.3879473656977002</v>
      </c>
      <c r="C25">
        <f>$B$25*$B$5*$B$6</f>
        <v>-3.1939736828488501</v>
      </c>
    </row>
    <row r="26" spans="1:3" x14ac:dyDescent="0.25">
      <c r="A26" t="s">
        <v>134</v>
      </c>
      <c r="B26">
        <v>4.25743464016975</v>
      </c>
      <c r="C26">
        <f>$B$26*$B$4*$B$7</f>
        <v>-1.3921803776977897</v>
      </c>
    </row>
    <row r="27" spans="1:3" x14ac:dyDescent="0.25">
      <c r="A27" t="s">
        <v>135</v>
      </c>
      <c r="B27">
        <v>-5.8698015384940501</v>
      </c>
      <c r="C27">
        <f>$B$27*$B$5*$B$7</f>
        <v>-2.399280086935724</v>
      </c>
    </row>
    <row r="28" spans="1:3" x14ac:dyDescent="0.25">
      <c r="A28" t="s">
        <v>136</v>
      </c>
      <c r="B28">
        <v>5.2227691239348104</v>
      </c>
      <c r="C28">
        <f>$B$28*$B$6*$B$7</f>
        <v>4.2696114597886181</v>
      </c>
    </row>
    <row r="29" spans="1:3" x14ac:dyDescent="0.25">
      <c r="A29" t="s">
        <v>137</v>
      </c>
      <c r="B29">
        <v>-2.8371457766353601</v>
      </c>
      <c r="C29">
        <f>$B$29*$B$4*$B$8</f>
        <v>1.0593141530824983</v>
      </c>
    </row>
    <row r="30" spans="1:3" x14ac:dyDescent="0.25">
      <c r="A30" t="s">
        <v>138</v>
      </c>
      <c r="B30">
        <v>3.5282617588001299</v>
      </c>
      <c r="C30">
        <f>$B$30*$B$5*$B$8</f>
        <v>1.6466979101216477</v>
      </c>
    </row>
    <row r="31" spans="1:3" x14ac:dyDescent="0.25">
      <c r="A31" t="s">
        <v>139</v>
      </c>
      <c r="B31">
        <v>-2.0172568133209201</v>
      </c>
      <c r="C31">
        <f>$B$31*$B$6*$B$8</f>
        <v>-1.8829740000945259</v>
      </c>
    </row>
    <row r="32" spans="1:3" x14ac:dyDescent="0.25">
      <c r="A32" t="s">
        <v>140</v>
      </c>
      <c r="B32">
        <v>-8.5132151279858199</v>
      </c>
      <c r="C32">
        <f>$B$32*$B$7*$B$8</f>
        <v>-6.4962730078124826</v>
      </c>
    </row>
    <row r="33" spans="1:3" x14ac:dyDescent="0.25">
      <c r="A33" t="s">
        <v>141</v>
      </c>
      <c r="B33">
        <v>-7.2603214612109904E-2</v>
      </c>
      <c r="C33">
        <f>$B$33*$B$4*$B$9</f>
        <v>2.2426980842236054E-2</v>
      </c>
    </row>
    <row r="34" spans="1:3" x14ac:dyDescent="0.25">
      <c r="A34" t="s">
        <v>142</v>
      </c>
      <c r="B34">
        <v>-5.1733196369797696</v>
      </c>
      <c r="C34">
        <f>$B$34*$B$5*$B$9</f>
        <v>-1.9975344929485552</v>
      </c>
    </row>
    <row r="35" spans="1:3" x14ac:dyDescent="0.25">
      <c r="A35" t="s">
        <v>143</v>
      </c>
      <c r="B35">
        <v>2.4366856930399301</v>
      </c>
      <c r="C35">
        <f>$B$35*$B$6*$B$9</f>
        <v>1.8817177603056927</v>
      </c>
    </row>
    <row r="36" spans="1:3" x14ac:dyDescent="0.25">
      <c r="A36" t="s">
        <v>144</v>
      </c>
      <c r="B36">
        <v>17.588076872394598</v>
      </c>
      <c r="C36">
        <f>$B$36*$B$7*$B$9</f>
        <v>11.103524449589516</v>
      </c>
    </row>
    <row r="37" spans="1:3" x14ac:dyDescent="0.25">
      <c r="A37" t="s">
        <v>145</v>
      </c>
      <c r="B37">
        <v>0.60945918028327695</v>
      </c>
      <c r="C37">
        <f>$B$37*$B$8*$B$9</f>
        <v>0.43932177153374485</v>
      </c>
    </row>
    <row r="38" spans="1:3" x14ac:dyDescent="0.25">
      <c r="A38" t="s">
        <v>146</v>
      </c>
      <c r="B38">
        <v>21.480019249670601</v>
      </c>
      <c r="C38">
        <f>$B$38*$B$4*$B$10</f>
        <v>-4.8618626135841501</v>
      </c>
    </row>
    <row r="39" spans="1:3" x14ac:dyDescent="0.25">
      <c r="A39" t="s">
        <v>147</v>
      </c>
      <c r="B39">
        <v>-13.5645208407315</v>
      </c>
      <c r="C39">
        <f>$B$39*$B$5*$B$10</f>
        <v>-3.8378013061921989</v>
      </c>
    </row>
    <row r="40" spans="1:3" x14ac:dyDescent="0.25">
      <c r="A40" t="s">
        <v>148</v>
      </c>
      <c r="B40">
        <v>7.8383236734538704</v>
      </c>
      <c r="C40">
        <f>$B$40*$B$6*$B$10</f>
        <v>4.4353839233316048</v>
      </c>
    </row>
    <row r="41" spans="1:3" x14ac:dyDescent="0.25">
      <c r="A41" t="s">
        <v>149</v>
      </c>
      <c r="B41">
        <v>27.351992637685399</v>
      </c>
      <c r="C41">
        <f>$B$41*$B$7*$B$10</f>
        <v>12.652738233231345</v>
      </c>
    </row>
    <row r="42" spans="1:3" x14ac:dyDescent="0.25">
      <c r="A42" t="s">
        <v>150</v>
      </c>
      <c r="B42">
        <v>-8.4226619901059099</v>
      </c>
      <c r="C42">
        <f>$B$42*$B$8*$B$10</f>
        <v>-4.448775901930472</v>
      </c>
    </row>
    <row r="43" spans="1:3" x14ac:dyDescent="0.25">
      <c r="A43" t="s">
        <v>151</v>
      </c>
      <c r="B43">
        <v>19.7214689756069</v>
      </c>
      <c r="C43">
        <f>$B$43*$B$9*$B$10</f>
        <v>8.6179159903031461</v>
      </c>
    </row>
    <row r="44" spans="1:3" x14ac:dyDescent="0.25">
      <c r="A44" t="s">
        <v>152</v>
      </c>
      <c r="B44">
        <v>-1.70364161633787</v>
      </c>
      <c r="C44">
        <f>$B$44*$B$4^2</f>
        <v>-0.27258265861405928</v>
      </c>
    </row>
    <row r="45" spans="1:3" x14ac:dyDescent="0.25">
      <c r="A45" t="s">
        <v>200</v>
      </c>
      <c r="B45">
        <v>8.3320128607800807</v>
      </c>
      <c r="C45">
        <f>$B$45*$B$5^2</f>
        <v>2.0830032151950202</v>
      </c>
    </row>
    <row r="46" spans="1:3" x14ac:dyDescent="0.25">
      <c r="A46" t="s">
        <v>153</v>
      </c>
      <c r="B46">
        <v>-0.47173834589660502</v>
      </c>
      <c r="C46">
        <f>$B$46*$B$6^2</f>
        <v>-0.47173834589660502</v>
      </c>
    </row>
    <row r="47" spans="1:3" x14ac:dyDescent="0.25">
      <c r="A47" t="s">
        <v>154</v>
      </c>
      <c r="B47">
        <v>14.6171271931621</v>
      </c>
      <c r="C47">
        <f>$B$47*$B$7^2</f>
        <v>9.7687069400565196</v>
      </c>
    </row>
    <row r="48" spans="1:3" x14ac:dyDescent="0.25">
      <c r="A48" t="s">
        <v>155</v>
      </c>
      <c r="B48">
        <v>8.8436996873083302</v>
      </c>
      <c r="C48">
        <f>$B$48*$B$8^2</f>
        <v>7.7054898239611385</v>
      </c>
    </row>
    <row r="49" spans="1:3" x14ac:dyDescent="0.25">
      <c r="A49" t="s">
        <v>156</v>
      </c>
      <c r="B49">
        <v>-11.7782782814462</v>
      </c>
      <c r="C49">
        <f>$B$49*$B$9^2</f>
        <v>-7.0241172470386726</v>
      </c>
    </row>
    <row r="50" spans="1:3" x14ac:dyDescent="0.25">
      <c r="A50" t="s">
        <v>157</v>
      </c>
      <c r="B50">
        <v>-26.4391934534118</v>
      </c>
      <c r="C50">
        <f>$B$50*$B$10^2</f>
        <v>-8.4657268606993412</v>
      </c>
    </row>
    <row r="51" spans="1:3" x14ac:dyDescent="0.25">
      <c r="A51" t="s">
        <v>158</v>
      </c>
      <c r="B51">
        <v>-0.82054767341903201</v>
      </c>
      <c r="C51">
        <f>$B$51*$B$4*$B$5*$B$6</f>
        <v>-0.1641095346838064</v>
      </c>
    </row>
    <row r="52" spans="1:3" x14ac:dyDescent="0.25">
      <c r="A52" t="s">
        <v>159</v>
      </c>
      <c r="B52">
        <v>-0.98286385443198698</v>
      </c>
      <c r="C52">
        <f>$B$52*$B$4*$B$5*$B$7</f>
        <v>-0.16069815366960888</v>
      </c>
    </row>
    <row r="53" spans="1:3" x14ac:dyDescent="0.25">
      <c r="A53" t="s">
        <v>160</v>
      </c>
      <c r="B53">
        <v>0.56828502805882297</v>
      </c>
      <c r="C53">
        <f>$B$53*$B$4*$B$6*$B$7</f>
        <v>0.18582910411312545</v>
      </c>
    </row>
    <row r="54" spans="1:3" x14ac:dyDescent="0.25">
      <c r="A54" t="s">
        <v>162</v>
      </c>
      <c r="B54">
        <v>0.77465177616541103</v>
      </c>
      <c r="C54">
        <f>$B$54*$B$4*$B$5*$B$8</f>
        <v>0.14461710021394888</v>
      </c>
    </row>
    <row r="55" spans="1:3" x14ac:dyDescent="0.25">
      <c r="A55" t="s">
        <v>163</v>
      </c>
      <c r="B55">
        <v>-0.35513689465631398</v>
      </c>
      <c r="C55">
        <f>$B$55*$B$4*$B$6*$B$8</f>
        <v>-0.13259859323737258</v>
      </c>
    </row>
    <row r="56" spans="1:3" x14ac:dyDescent="0.25">
      <c r="A56" t="s">
        <v>219</v>
      </c>
      <c r="B56">
        <v>0.29455172610198599</v>
      </c>
      <c r="C56">
        <f>$B$56*$B$5*$B$6*$B$8</f>
        <v>-0.13747214491246051</v>
      </c>
    </row>
    <row r="57" spans="1:3" x14ac:dyDescent="0.25">
      <c r="A57" t="s">
        <v>164</v>
      </c>
      <c r="B57">
        <v>-1.4351454149132099</v>
      </c>
      <c r="C57">
        <f>$B$57*$B$4*$B$7*$B$8</f>
        <v>-0.43805289921728202</v>
      </c>
    </row>
    <row r="58" spans="1:3" x14ac:dyDescent="0.25">
      <c r="A58" t="s">
        <v>201</v>
      </c>
      <c r="B58">
        <v>0.70526691824155996</v>
      </c>
      <c r="C58">
        <f>$B$58*$B$5*$B$7*$B$8</f>
        <v>-0.2690879048277805</v>
      </c>
    </row>
    <row r="59" spans="1:3" x14ac:dyDescent="0.25">
      <c r="A59" t="s">
        <v>165</v>
      </c>
      <c r="B59">
        <v>-0.49275801401754699</v>
      </c>
      <c r="C59">
        <f>$B$59*$B$6*$B$7*$B$8</f>
        <v>0.37601429515417828</v>
      </c>
    </row>
    <row r="60" spans="1:3" x14ac:dyDescent="0.25">
      <c r="A60" t="s">
        <v>202</v>
      </c>
      <c r="B60">
        <v>-0.56470485351162802</v>
      </c>
      <c r="C60">
        <f>$B$60*$B$4*$B$5*$B$9</f>
        <v>-8.7218072910993358E-2</v>
      </c>
    </row>
    <row r="61" spans="1:3" x14ac:dyDescent="0.25">
      <c r="A61" t="s">
        <v>233</v>
      </c>
      <c r="B61">
        <v>0.16347121757886199</v>
      </c>
      <c r="C61">
        <f>$B$61*$B$4*$B$6*$B$9</f>
        <v>5.0495916530487059E-2</v>
      </c>
    </row>
    <row r="62" spans="1:3" x14ac:dyDescent="0.25">
      <c r="A62" t="s">
        <v>166</v>
      </c>
      <c r="B62">
        <v>1.4218399157864801</v>
      </c>
      <c r="C62">
        <f>$B$62*$B$4*$B$7*$B$9</f>
        <v>0.3590485618837993</v>
      </c>
    </row>
    <row r="63" spans="1:3" x14ac:dyDescent="0.25">
      <c r="A63" t="s">
        <v>167</v>
      </c>
      <c r="B63">
        <v>-1.78317130115574</v>
      </c>
      <c r="C63">
        <f>$B$63*$B$5*$B$7*$B$9</f>
        <v>0.56286671600990756</v>
      </c>
    </row>
    <row r="64" spans="1:3" x14ac:dyDescent="0.25">
      <c r="A64" t="s">
        <v>168</v>
      </c>
      <c r="B64">
        <v>0.721385296163086</v>
      </c>
      <c r="C64">
        <f>$B$64*$B$6*$B$7*$B$9</f>
        <v>-0.45541757246314885</v>
      </c>
    </row>
    <row r="65" spans="1:3" x14ac:dyDescent="0.25">
      <c r="A65" t="s">
        <v>203</v>
      </c>
      <c r="B65">
        <v>0.30239865218330603</v>
      </c>
      <c r="C65">
        <f>$B$65*$B$4*$B$8*$B$9</f>
        <v>8.7192262178961921E-2</v>
      </c>
    </row>
    <row r="66" spans="1:3" x14ac:dyDescent="0.25">
      <c r="A66" t="s">
        <v>227</v>
      </c>
      <c r="B66">
        <v>0.18931868416105599</v>
      </c>
      <c r="C66">
        <f>$B$66*$B$6*$B$8*$B$9</f>
        <v>-0.13646823675937467</v>
      </c>
    </row>
    <row r="67" spans="1:3" x14ac:dyDescent="0.25">
      <c r="A67" t="s">
        <v>169</v>
      </c>
      <c r="B67">
        <v>0.20059870308629901</v>
      </c>
      <c r="C67">
        <f>$B$67*$B$7*$B$8*$B$9</f>
        <v>-0.11820987316550588</v>
      </c>
    </row>
    <row r="68" spans="1:3" x14ac:dyDescent="0.25">
      <c r="A68" t="s">
        <v>170</v>
      </c>
      <c r="B68">
        <v>-7.9298515228692201</v>
      </c>
      <c r="C68">
        <f>$B$68*$B$4*$B$5*$B$10</f>
        <v>-0.89743515129537021</v>
      </c>
    </row>
    <row r="69" spans="1:3" x14ac:dyDescent="0.25">
      <c r="A69" t="s">
        <v>171</v>
      </c>
      <c r="B69">
        <v>5.3866284231155497</v>
      </c>
      <c r="C69">
        <f>$B$69*$B$4*$B$6*$B$10</f>
        <v>1.2192282995284958</v>
      </c>
    </row>
    <row r="70" spans="1:3" x14ac:dyDescent="0.25">
      <c r="A70" t="s">
        <v>172</v>
      </c>
      <c r="B70">
        <v>-5.2135488466841799</v>
      </c>
      <c r="C70">
        <f>$B$70*$B$5*$B$6*$B$10</f>
        <v>1.4750660792690682</v>
      </c>
    </row>
    <row r="71" spans="1:3" x14ac:dyDescent="0.25">
      <c r="A71" t="s">
        <v>173</v>
      </c>
      <c r="B71">
        <v>2.0813992434097299</v>
      </c>
      <c r="C71">
        <f>$B$71*$B$4*$B$7*$B$10</f>
        <v>0.38513318038005528</v>
      </c>
    </row>
    <row r="72" spans="1:3" x14ac:dyDescent="0.25">
      <c r="A72" t="s">
        <v>253</v>
      </c>
      <c r="B72">
        <v>-4.7447617476332304</v>
      </c>
      <c r="C72">
        <f>$B$72*$B$5*$B$7*$B$10</f>
        <v>1.0974379301553658</v>
      </c>
    </row>
    <row r="73" spans="1:3" x14ac:dyDescent="0.25">
      <c r="A73" t="s">
        <v>204</v>
      </c>
      <c r="B73">
        <v>4.6650232886134502</v>
      </c>
      <c r="C73">
        <f>$B$73*$B$6*$B$7*$B$10</f>
        <v>-2.1579897049778127</v>
      </c>
    </row>
    <row r="74" spans="1:3" x14ac:dyDescent="0.25">
      <c r="A74" t="s">
        <v>174</v>
      </c>
      <c r="B74">
        <v>-1.7250357606053099</v>
      </c>
      <c r="C74">
        <f>$B$74*$B$4*$B$8*$B$10</f>
        <v>-0.36445947994893746</v>
      </c>
    </row>
    <row r="75" spans="1:3" x14ac:dyDescent="0.25">
      <c r="A75" t="s">
        <v>228</v>
      </c>
      <c r="B75">
        <v>2.8638639878676599</v>
      </c>
      <c r="C75">
        <f>$B$75*$B$5*$B$8*$B$10</f>
        <v>-0.75633387108485528</v>
      </c>
    </row>
    <row r="76" spans="1:3" x14ac:dyDescent="0.25">
      <c r="A76" t="s">
        <v>229</v>
      </c>
      <c r="B76">
        <v>-1.7426644890055401</v>
      </c>
      <c r="C76">
        <f>$B$76*$B$6*$B$8*$B$10</f>
        <v>0.92046003899300977</v>
      </c>
    </row>
    <row r="77" spans="1:3" x14ac:dyDescent="0.25">
      <c r="A77" t="s">
        <v>175</v>
      </c>
      <c r="B77">
        <v>-6.8343840105045501</v>
      </c>
      <c r="C77">
        <f>$B$77*$B$7*$B$8*$B$10</f>
        <v>2.9510601527447995</v>
      </c>
    </row>
    <row r="78" spans="1:3" x14ac:dyDescent="0.25">
      <c r="A78" t="s">
        <v>254</v>
      </c>
      <c r="B78">
        <v>-1.31557013483497</v>
      </c>
      <c r="C78">
        <f>$B$78*$B$4*$B$9*$B$10</f>
        <v>-0.22995189486914291</v>
      </c>
    </row>
    <row r="79" spans="1:3" x14ac:dyDescent="0.25">
      <c r="A79" t="s">
        <v>176</v>
      </c>
      <c r="B79">
        <v>-4.5071304561070802</v>
      </c>
      <c r="C79">
        <f>$B$79*$B$5*$B$9*$B$10</f>
        <v>0.98476618745060318</v>
      </c>
    </row>
    <row r="80" spans="1:3" x14ac:dyDescent="0.25">
      <c r="A80" t="s">
        <v>205</v>
      </c>
      <c r="B80">
        <v>2.0880047879204899</v>
      </c>
      <c r="C80">
        <f>$B$80*$B$6*$B$9*$B$10</f>
        <v>-0.91241934725583862</v>
      </c>
    </row>
    <row r="81" spans="1:3" x14ac:dyDescent="0.25">
      <c r="A81" t="s">
        <v>177</v>
      </c>
      <c r="B81">
        <v>15.775385004741601</v>
      </c>
      <c r="C81">
        <f>$B$81*$B$7*$B$9*$B$10</f>
        <v>-5.6354745145104381</v>
      </c>
    </row>
    <row r="82" spans="1:3" x14ac:dyDescent="0.25">
      <c r="A82" t="s">
        <v>255</v>
      </c>
      <c r="B82">
        <v>0.46698587958711202</v>
      </c>
      <c r="C82">
        <f>$B$82*$B$8*$B$9*$B$10</f>
        <v>-0.19048021679024221</v>
      </c>
    </row>
    <row r="83" spans="1:3" x14ac:dyDescent="0.25">
      <c r="A83" t="s">
        <v>206</v>
      </c>
      <c r="B83">
        <v>1.46835532022438</v>
      </c>
      <c r="C83">
        <f>$B$83*$B$4*$B$5^2</f>
        <v>0.14683553202243801</v>
      </c>
    </row>
    <row r="84" spans="1:3" x14ac:dyDescent="0.25">
      <c r="A84" t="s">
        <v>207</v>
      </c>
      <c r="B84">
        <v>0.75645459173627205</v>
      </c>
      <c r="C84">
        <f>$B$84*$B$5^2*$B$6</f>
        <v>-0.18911364793406801</v>
      </c>
    </row>
    <row r="85" spans="1:3" x14ac:dyDescent="0.25">
      <c r="A85" t="s">
        <v>208</v>
      </c>
      <c r="B85">
        <v>-0.37662943104225799</v>
      </c>
      <c r="C85">
        <f>$B$85*$B$5^2*$B$7</f>
        <v>7.6973598521821396E-2</v>
      </c>
    </row>
    <row r="86" spans="1:3" x14ac:dyDescent="0.25">
      <c r="A86" t="s">
        <v>180</v>
      </c>
      <c r="B86">
        <v>-5.1366113408270202</v>
      </c>
      <c r="C86">
        <f>$B$86*$B$6^2*$B$7</f>
        <v>4.1991775100240805</v>
      </c>
    </row>
    <row r="87" spans="1:3" x14ac:dyDescent="0.25">
      <c r="A87" t="s">
        <v>181</v>
      </c>
      <c r="B87">
        <v>1.0635556605522301</v>
      </c>
      <c r="C87">
        <f>$B$87*$B$4*$B$7^2</f>
        <v>0.28431205188481112</v>
      </c>
    </row>
    <row r="88" spans="1:3" x14ac:dyDescent="0.25">
      <c r="A88" t="s">
        <v>182</v>
      </c>
      <c r="B88">
        <v>1.22069614807392</v>
      </c>
      <c r="C88">
        <f>$B$88*$B$5*$B$7^2</f>
        <v>-0.4078989932771574</v>
      </c>
    </row>
    <row r="89" spans="1:3" x14ac:dyDescent="0.25">
      <c r="A89" t="s">
        <v>230</v>
      </c>
      <c r="B89">
        <v>11.422560679109299</v>
      </c>
      <c r="C89">
        <f>$B$89*$B$6*$B$7^2</f>
        <v>-7.6337604718545942</v>
      </c>
    </row>
    <row r="90" spans="1:3" x14ac:dyDescent="0.25">
      <c r="A90" t="s">
        <v>222</v>
      </c>
      <c r="B90">
        <v>-0.44421531941704501</v>
      </c>
      <c r="C90">
        <f>$B$90*$B$5^2*$B$8</f>
        <v>0.10366130521688226</v>
      </c>
    </row>
    <row r="91" spans="1:3" x14ac:dyDescent="0.25">
      <c r="A91" t="s">
        <v>183</v>
      </c>
      <c r="B91">
        <v>1.55496179671784</v>
      </c>
      <c r="C91">
        <f>$B$91*$B$6^2*$B$8</f>
        <v>-1.4514525939509924</v>
      </c>
    </row>
    <row r="92" spans="1:3" x14ac:dyDescent="0.25">
      <c r="A92" t="s">
        <v>199</v>
      </c>
      <c r="B92">
        <v>19.176734321821598</v>
      </c>
      <c r="C92">
        <f>$B$92*$B$7^2*$B$8</f>
        <v>-11.962799911699923</v>
      </c>
    </row>
    <row r="93" spans="1:3" x14ac:dyDescent="0.25">
      <c r="A93" t="s">
        <v>184</v>
      </c>
      <c r="B93">
        <v>2.4138199826492999</v>
      </c>
      <c r="C93">
        <f>$B$93*$B$4*$B$8^2</f>
        <v>0.84126173302201901</v>
      </c>
    </row>
    <row r="94" spans="1:3" x14ac:dyDescent="0.25">
      <c r="A94" t="s">
        <v>185</v>
      </c>
      <c r="B94">
        <v>-2.2986026906103798</v>
      </c>
      <c r="C94">
        <f>$B$94*$B$5*$B$8^2</f>
        <v>1.0013829205013833</v>
      </c>
    </row>
    <row r="95" spans="1:3" x14ac:dyDescent="0.25">
      <c r="A95" t="s">
        <v>186</v>
      </c>
      <c r="B95">
        <v>0.94795491211345695</v>
      </c>
      <c r="C95">
        <f>$B$95*$B$6*$B$8^2</f>
        <v>-0.82595035868833344</v>
      </c>
    </row>
    <row r="96" spans="1:3" x14ac:dyDescent="0.25">
      <c r="A96" t="s">
        <v>223</v>
      </c>
      <c r="B96">
        <v>0.25087123067334399</v>
      </c>
      <c r="C96">
        <f>$B$96*$B$5^2*$B$9</f>
        <v>-4.8433498384319713E-2</v>
      </c>
    </row>
    <row r="97" spans="1:3" x14ac:dyDescent="0.25">
      <c r="A97" t="s">
        <v>187</v>
      </c>
      <c r="B97">
        <v>-1.5980301416921601</v>
      </c>
      <c r="C97">
        <f>$B$97*$B$6^2*$B$9</f>
        <v>1.2340704046136013</v>
      </c>
    </row>
    <row r="98" spans="1:3" x14ac:dyDescent="0.25">
      <c r="A98" t="s">
        <v>209</v>
      </c>
      <c r="B98">
        <v>5.3725093965885797</v>
      </c>
      <c r="C98">
        <f>$B$98*$B$7^2*$B$9</f>
        <v>-2.772727624649562</v>
      </c>
    </row>
    <row r="99" spans="1:3" x14ac:dyDescent="0.25">
      <c r="A99" t="s">
        <v>210</v>
      </c>
      <c r="B99">
        <v>-2.49840672369948</v>
      </c>
      <c r="C99">
        <f>$B$99*$B$8^2*$B$9</f>
        <v>1.6810644936550523</v>
      </c>
    </row>
    <row r="100" spans="1:3" x14ac:dyDescent="0.25">
      <c r="A100" t="s">
        <v>188</v>
      </c>
      <c r="B100">
        <v>-1.6169576817111999</v>
      </c>
      <c r="C100">
        <f>$B$100*$B$4*$B$9^2</f>
        <v>-0.3857168278229795</v>
      </c>
    </row>
    <row r="101" spans="1:3" x14ac:dyDescent="0.25">
      <c r="A101" t="s">
        <v>189</v>
      </c>
      <c r="B101">
        <v>1.18031382662575</v>
      </c>
      <c r="C101">
        <f>$B$101*$B$5*$B$9^2</f>
        <v>-0.35194713982857995</v>
      </c>
    </row>
    <row r="102" spans="1:3" x14ac:dyDescent="0.25">
      <c r="A102" t="s">
        <v>256</v>
      </c>
      <c r="B102">
        <v>-12.4051468123989</v>
      </c>
      <c r="C102">
        <f>$B$102*$B$6*$B$9^2</f>
        <v>7.397957799509471</v>
      </c>
    </row>
    <row r="103" spans="1:3" x14ac:dyDescent="0.25">
      <c r="A103" t="s">
        <v>211</v>
      </c>
      <c r="B103">
        <v>3.8893748446282799</v>
      </c>
      <c r="C103">
        <f>$B$103*$B$7*$B$9^2</f>
        <v>-1.896169993423011</v>
      </c>
    </row>
    <row r="104" spans="1:3" x14ac:dyDescent="0.25">
      <c r="A104" t="s">
        <v>212</v>
      </c>
      <c r="B104">
        <v>-18.61109917137</v>
      </c>
      <c r="C104">
        <f>$B$104*$B$8*$B$9^2</f>
        <v>10.360127420883222</v>
      </c>
    </row>
    <row r="105" spans="1:3" x14ac:dyDescent="0.25">
      <c r="A105" t="s">
        <v>190</v>
      </c>
      <c r="B105">
        <v>-1.5883495957349001</v>
      </c>
      <c r="C105">
        <f>$B$105*$B$4^2*$B$10</f>
        <v>0.14380503903735439</v>
      </c>
    </row>
    <row r="106" spans="1:3" x14ac:dyDescent="0.25">
      <c r="A106" t="s">
        <v>213</v>
      </c>
      <c r="B106">
        <v>6.4844450305381001</v>
      </c>
      <c r="C106">
        <f>$B$106*$B$5^2*$B$10</f>
        <v>-0.91731996656317549</v>
      </c>
    </row>
    <row r="107" spans="1:3" x14ac:dyDescent="0.25">
      <c r="A107" t="s">
        <v>214</v>
      </c>
      <c r="B107">
        <v>10.3279751963506</v>
      </c>
      <c r="C107">
        <f>$B$107*$B$7^2*$B$10</f>
        <v>-3.9056944632530448</v>
      </c>
    </row>
    <row r="108" spans="1:3" x14ac:dyDescent="0.25">
      <c r="A108" t="s">
        <v>191</v>
      </c>
      <c r="B108">
        <v>5.4147712485697896</v>
      </c>
      <c r="C108">
        <f>$B$108*$B$8^2*$B$10</f>
        <v>-2.6696504683754028</v>
      </c>
    </row>
    <row r="109" spans="1:3" x14ac:dyDescent="0.25">
      <c r="A109" t="s">
        <v>192</v>
      </c>
      <c r="B109">
        <v>-6.2060736011275699</v>
      </c>
      <c r="C109">
        <f>$B$109*$B$9^2*$B$10</f>
        <v>2.0942806873303144</v>
      </c>
    </row>
    <row r="110" spans="1:3" x14ac:dyDescent="0.25">
      <c r="A110" t="s">
        <v>193</v>
      </c>
      <c r="B110">
        <v>1.8099295340739701</v>
      </c>
      <c r="C110">
        <f>$B$110*$B$4*$B$10^2</f>
        <v>0.23181295752584016</v>
      </c>
    </row>
    <row r="111" spans="1:3" x14ac:dyDescent="0.25">
      <c r="A111" t="s">
        <v>194</v>
      </c>
      <c r="B111">
        <v>15.2411562576747</v>
      </c>
      <c r="C111">
        <f>$B$111*$B$5*$B$10^2</f>
        <v>-2.4400794628260951</v>
      </c>
    </row>
    <row r="112" spans="1:3" x14ac:dyDescent="0.25">
      <c r="A112" t="s">
        <v>195</v>
      </c>
      <c r="B112">
        <v>-10.296702458302301</v>
      </c>
      <c r="C112">
        <f>$B$112*$B$6*$B$10^2</f>
        <v>3.2969640594929017</v>
      </c>
    </row>
    <row r="113" spans="1:3" x14ac:dyDescent="0.25">
      <c r="A113" t="s">
        <v>196</v>
      </c>
      <c r="B113">
        <v>-3.6594985152160402</v>
      </c>
      <c r="C113">
        <f>$B$113*$B$7*$B$10^2</f>
        <v>0.95791098239094752</v>
      </c>
    </row>
    <row r="114" spans="1:3" x14ac:dyDescent="0.25">
      <c r="A114" t="s">
        <v>197</v>
      </c>
      <c r="B114">
        <v>2.62297920138798</v>
      </c>
      <c r="C114">
        <f>$B$114*$B$8*$B$10^2</f>
        <v>-0.78396022518389563</v>
      </c>
    </row>
    <row r="115" spans="1:3" x14ac:dyDescent="0.25">
      <c r="A115" t="s">
        <v>249</v>
      </c>
      <c r="B115">
        <v>1.0885167253608301</v>
      </c>
      <c r="C115">
        <f>$B$115*$B$9*$B$10^2</f>
        <v>-0.2691572774726238</v>
      </c>
    </row>
    <row r="116" spans="1:3" x14ac:dyDescent="0.25">
      <c r="A116" t="s">
        <v>215</v>
      </c>
      <c r="B116">
        <v>-0.84899134377720897</v>
      </c>
      <c r="C116">
        <f>$B$116*$B$4^3</f>
        <v>-5.4335446001741387E-2</v>
      </c>
    </row>
    <row r="117" spans="1:3" x14ac:dyDescent="0.25">
      <c r="A117" t="s">
        <v>216</v>
      </c>
      <c r="B117">
        <v>-2.5496258705969299</v>
      </c>
      <c r="C117">
        <f>$B$117*$B$5^3</f>
        <v>0.31870323382461624</v>
      </c>
    </row>
    <row r="118" spans="1:3" x14ac:dyDescent="0.25">
      <c r="A118" t="s">
        <v>282</v>
      </c>
      <c r="B118">
        <v>-1.19747277490227</v>
      </c>
      <c r="C118">
        <f>$B$118*$B$7^3</f>
        <v>0.65422664935064745</v>
      </c>
    </row>
    <row r="119" spans="1:3" x14ac:dyDescent="0.25">
      <c r="A119" t="s">
        <v>198</v>
      </c>
      <c r="B119">
        <v>-5.0600100933518801</v>
      </c>
      <c r="C119">
        <f>$B$119*$B$8^3</f>
        <v>4.1152931783541078</v>
      </c>
    </row>
    <row r="120" spans="1:3" x14ac:dyDescent="0.25">
      <c r="A120" t="s">
        <v>217</v>
      </c>
      <c r="B120">
        <v>2.0610961771354899</v>
      </c>
      <c r="C120">
        <f>$B$120*$B$9^3</f>
        <v>-0.94921188987236904</v>
      </c>
    </row>
    <row r="121" spans="1:3" x14ac:dyDescent="0.25">
      <c r="A121" t="s">
        <v>218</v>
      </c>
      <c r="B121">
        <v>5.57340262476378</v>
      </c>
      <c r="C121">
        <f>$B$121*$B$10^3</f>
        <v>-1.0098212194346528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Legal Notice</vt:lpstr>
      <vt:lpstr>Calculator</vt:lpstr>
      <vt:lpstr>Corrosion Measurement Guideline</vt:lpstr>
      <vt:lpstr>radP1avg_flawless_free</vt:lpstr>
      <vt:lpstr>radP1max_flawless_free</vt:lpstr>
      <vt:lpstr>radP1avg_flawless_fixed</vt:lpstr>
      <vt:lpstr>radP1max_flawless_fixed</vt:lpstr>
      <vt:lpstr>radP1avg_flawed_free</vt:lpstr>
      <vt:lpstr>radP1max_flawed_free</vt:lpstr>
      <vt:lpstr>radP1avg_flawed_fixed</vt:lpstr>
      <vt:lpstr>radP1max_flawed_fixed</vt:lpstr>
      <vt:lpstr>radP1avg_flawless_free_largeOD</vt:lpstr>
      <vt:lpstr>radP1max_flawless_free_largeOD</vt:lpstr>
      <vt:lpstr>radP1avg_flawless_fixed_largeOD</vt:lpstr>
      <vt:lpstr>radP1max_flawless_fixed_largeOD</vt:lpstr>
      <vt:lpstr>radP1avg_flawed_free_largeOD</vt:lpstr>
      <vt:lpstr>radP1max_flawed_free_largeOD</vt:lpstr>
      <vt:lpstr>radP1avg_flawed_fixed_largeOD</vt:lpstr>
      <vt:lpstr>radP1max_flawed_fixed_largeOD</vt:lpstr>
      <vt:lpstr>Sheet1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levero</dc:creator>
  <cp:lastModifiedBy>Daniel Ersoy</cp:lastModifiedBy>
  <dcterms:created xsi:type="dcterms:W3CDTF">2015-04-24T20:26:23Z</dcterms:created>
  <dcterms:modified xsi:type="dcterms:W3CDTF">2018-12-11T20:53:37Z</dcterms:modified>
</cp:coreProperties>
</file>